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5600" windowHeight="11760" tabRatio="500" activeTab="3"/>
  </bookViews>
  <sheets>
    <sheet name="ORC A" sheetId="2" r:id="rId1"/>
    <sheet name="ORC B" sheetId="8" r:id="rId2"/>
    <sheet name="ORC C" sheetId="10" r:id="rId3"/>
    <sheet name="Conrad 25" sheetId="6" r:id="rId4"/>
    <sheet name="cox sprague" sheetId="1" r:id="rId5"/>
    <sheet name="ORC B-" sheetId="9" r:id="rId6"/>
    <sheet name="C 25" sheetId="7" r:id="rId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8" i="6" l="1"/>
  <c r="U18" i="6"/>
  <c r="J19" i="6"/>
  <c r="R19" i="6"/>
  <c r="U19" i="6"/>
  <c r="R9" i="6"/>
  <c r="R10" i="6"/>
  <c r="R11" i="6"/>
  <c r="R12" i="6"/>
  <c r="R13" i="6"/>
  <c r="R14" i="6"/>
  <c r="R16" i="6"/>
  <c r="R15" i="6"/>
  <c r="R17" i="6"/>
  <c r="R8" i="6"/>
  <c r="O21" i="2"/>
  <c r="P21" i="2"/>
  <c r="X21" i="2"/>
  <c r="AA21" i="2"/>
  <c r="X22" i="2"/>
  <c r="AA22" i="2"/>
  <c r="X23" i="2"/>
  <c r="AA23" i="2"/>
  <c r="O8" i="2"/>
  <c r="P8" i="2"/>
  <c r="X8" i="2"/>
  <c r="O6" i="2"/>
  <c r="P6" i="2"/>
  <c r="X6" i="2"/>
  <c r="O9" i="2"/>
  <c r="P9" i="2"/>
  <c r="X9" i="2"/>
  <c r="O10" i="2"/>
  <c r="P10" i="2"/>
  <c r="X10" i="2"/>
  <c r="O12" i="2"/>
  <c r="P12" i="2"/>
  <c r="X12" i="2"/>
  <c r="O13" i="2"/>
  <c r="P13" i="2"/>
  <c r="X13" i="2"/>
  <c r="O14" i="2"/>
  <c r="P14" i="2"/>
  <c r="X14" i="2"/>
  <c r="O11" i="2"/>
  <c r="P11" i="2"/>
  <c r="X11" i="2"/>
  <c r="O15" i="2"/>
  <c r="P15" i="2"/>
  <c r="X15" i="2"/>
  <c r="O16" i="2"/>
  <c r="P16" i="2"/>
  <c r="X16" i="2"/>
  <c r="O17" i="2"/>
  <c r="P17" i="2"/>
  <c r="X17" i="2"/>
  <c r="O19" i="2"/>
  <c r="P19" i="2"/>
  <c r="X19" i="2"/>
  <c r="O18" i="2"/>
  <c r="P18" i="2"/>
  <c r="X18" i="2"/>
  <c r="O20" i="2"/>
  <c r="P20" i="2"/>
  <c r="X20" i="2"/>
  <c r="O7" i="2"/>
  <c r="P7" i="2"/>
  <c r="X7" i="2"/>
  <c r="H14" i="10"/>
  <c r="I14" i="10"/>
  <c r="Q14" i="10"/>
  <c r="T14" i="10"/>
  <c r="H15" i="10"/>
  <c r="I15" i="10"/>
  <c r="Q15" i="10"/>
  <c r="T15" i="10"/>
  <c r="H12" i="10"/>
  <c r="I12" i="10"/>
  <c r="Q12" i="10"/>
  <c r="T12" i="10"/>
  <c r="H13" i="10"/>
  <c r="I13" i="10"/>
  <c r="Q13" i="10"/>
  <c r="T13" i="10"/>
  <c r="Q9" i="10"/>
  <c r="Q8" i="10"/>
  <c r="Q10" i="10"/>
  <c r="Q11" i="10"/>
  <c r="Q7" i="10"/>
  <c r="T7" i="8"/>
  <c r="T9" i="8"/>
  <c r="T8" i="8"/>
  <c r="T10" i="8"/>
  <c r="T12" i="8"/>
  <c r="T11" i="8"/>
  <c r="T13" i="8"/>
  <c r="T15" i="8"/>
  <c r="T16" i="8"/>
  <c r="T17" i="8"/>
  <c r="T14" i="8"/>
  <c r="T18" i="8"/>
  <c r="T19" i="8"/>
  <c r="T20" i="8"/>
  <c r="T21" i="8"/>
  <c r="T22" i="8"/>
  <c r="T23" i="8"/>
  <c r="T6" i="8"/>
  <c r="T9" i="10"/>
  <c r="T8" i="10"/>
  <c r="T10" i="10"/>
  <c r="T11" i="10"/>
  <c r="T7" i="10"/>
  <c r="U9" i="6"/>
  <c r="U10" i="6"/>
  <c r="U11" i="6"/>
  <c r="U12" i="6"/>
  <c r="U13" i="6"/>
  <c r="U14" i="6"/>
  <c r="U16" i="6"/>
  <c r="U15" i="6"/>
  <c r="U17" i="6"/>
  <c r="U8" i="6"/>
  <c r="W7" i="8"/>
  <c r="W9" i="8"/>
  <c r="W8" i="8"/>
  <c r="W10" i="8"/>
  <c r="W12" i="8"/>
  <c r="W11" i="8"/>
  <c r="W13" i="8"/>
  <c r="W15" i="8"/>
  <c r="W16" i="8"/>
  <c r="W17" i="8"/>
  <c r="W14" i="8"/>
  <c r="W18" i="8"/>
  <c r="W19" i="8"/>
  <c r="W20" i="8"/>
  <c r="W21" i="8"/>
  <c r="W22" i="8"/>
  <c r="W23" i="8"/>
  <c r="W6" i="8"/>
  <c r="P22" i="1"/>
  <c r="P18" i="1"/>
  <c r="P16" i="1"/>
  <c r="P11" i="1"/>
  <c r="P9" i="1"/>
  <c r="P12" i="1"/>
  <c r="P10" i="1"/>
  <c r="O22" i="1"/>
  <c r="O18" i="1"/>
  <c r="O16" i="1"/>
  <c r="O9" i="1"/>
  <c r="O10" i="1"/>
  <c r="O11" i="1"/>
  <c r="T9" i="1"/>
  <c r="T11" i="1"/>
  <c r="O12" i="1"/>
  <c r="T12" i="1"/>
  <c r="O13" i="1"/>
  <c r="P13" i="1"/>
  <c r="T13" i="1"/>
  <c r="O14" i="1"/>
  <c r="P14" i="1"/>
  <c r="T14" i="1"/>
  <c r="O15" i="1"/>
  <c r="P15" i="1"/>
  <c r="T15" i="1"/>
  <c r="O17" i="1"/>
  <c r="P17" i="1"/>
  <c r="T17" i="1"/>
  <c r="O19" i="1"/>
  <c r="P19" i="1"/>
  <c r="T19" i="1"/>
  <c r="O20" i="1"/>
  <c r="P20" i="1"/>
  <c r="T20" i="1"/>
  <c r="I16" i="1"/>
  <c r="T16" i="1"/>
  <c r="O21" i="1"/>
  <c r="P21" i="1"/>
  <c r="T21" i="1"/>
  <c r="O23" i="1"/>
  <c r="P23" i="1"/>
  <c r="T23" i="1"/>
  <c r="O24" i="1"/>
  <c r="P24" i="1"/>
  <c r="T24" i="1"/>
  <c r="I18" i="1"/>
  <c r="T18" i="1"/>
  <c r="T22" i="1"/>
  <c r="T10" i="1"/>
  <c r="AA7" i="2"/>
  <c r="AA9" i="2"/>
  <c r="AA8" i="2"/>
  <c r="AA10" i="2"/>
  <c r="AA12" i="2"/>
  <c r="AA13" i="2"/>
  <c r="AA15" i="2"/>
  <c r="AA14" i="2"/>
  <c r="AA17" i="2"/>
  <c r="AA19" i="2"/>
  <c r="AA20" i="2"/>
  <c r="AA18" i="2"/>
  <c r="AA11" i="2"/>
  <c r="AA16" i="2"/>
  <c r="AA6" i="2"/>
  <c r="V10" i="1"/>
  <c r="V12" i="1"/>
  <c r="V11" i="1"/>
  <c r="V13" i="1"/>
  <c r="V14" i="1"/>
  <c r="V15" i="1"/>
  <c r="V17" i="1"/>
  <c r="V19" i="1"/>
  <c r="V20" i="1"/>
  <c r="V16" i="1"/>
  <c r="V21" i="1"/>
  <c r="V23" i="1"/>
  <c r="V18" i="1"/>
  <c r="V22" i="1"/>
  <c r="V24" i="1"/>
  <c r="V9" i="1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F11" i="7"/>
  <c r="F10" i="7"/>
  <c r="F9" i="7"/>
  <c r="F8" i="7"/>
  <c r="F7" i="7"/>
  <c r="F6" i="7"/>
  <c r="F5" i="7"/>
</calcChain>
</file>

<file path=xl/sharedStrings.xml><?xml version="1.0" encoding="utf-8"?>
<sst xmlns="http://schemas.openxmlformats.org/spreadsheetml/2006/main" count="427" uniqueCount="184">
  <si>
    <t>ORC  A</t>
  </si>
  <si>
    <t>Incognito</t>
  </si>
  <si>
    <t>Simina</t>
  </si>
  <si>
    <t>Irony</t>
  </si>
  <si>
    <t>ION BOGDAN</t>
  </si>
  <si>
    <t>First 40.7</t>
  </si>
  <si>
    <t>Iulia Fulicea</t>
  </si>
  <si>
    <t>Elan 410</t>
  </si>
  <si>
    <t>Catalin Corduneanu</t>
  </si>
  <si>
    <t>First 40l.7</t>
  </si>
  <si>
    <t>Wind Walker</t>
  </si>
  <si>
    <t>ALEKSANDER ALEKSANDROV</t>
  </si>
  <si>
    <t>Swan 45</t>
  </si>
  <si>
    <t>Setsail</t>
  </si>
  <si>
    <t>Valentin Oeru</t>
  </si>
  <si>
    <t>Farr 40</t>
  </si>
  <si>
    <t>LZ Yachting 1991</t>
  </si>
  <si>
    <t>Lachezar Bratoev</t>
  </si>
  <si>
    <t>X­35</t>
  </si>
  <si>
    <t>Petra</t>
  </si>
  <si>
    <t>Bavaria 42 Match</t>
  </si>
  <si>
    <t>Cloud</t>
  </si>
  <si>
    <t>Mojo</t>
  </si>
  <si>
    <t>Ghituran George­Aleandru</t>
  </si>
  <si>
    <t>Itschi Gutschi</t>
  </si>
  <si>
    <t>Klaus Goehner</t>
  </si>
  <si>
    <t>Liberty 47 DKI</t>
  </si>
  <si>
    <t>DNC</t>
  </si>
  <si>
    <t>Hope</t>
  </si>
  <si>
    <t>Theodor Dimitrescu</t>
  </si>
  <si>
    <t>Italia 9.98</t>
  </si>
  <si>
    <t>My Way</t>
  </si>
  <si>
    <t>Ciprian Onose</t>
  </si>
  <si>
    <t>Rodman 42</t>
  </si>
  <si>
    <t>Alexandra</t>
  </si>
  <si>
    <t>Mihael Neagu</t>
  </si>
  <si>
    <t>Sun Odyssey 42iP</t>
  </si>
  <si>
    <t>Bogdan-Petru</t>
  </si>
  <si>
    <t>Nemo</t>
  </si>
  <si>
    <t>Mihai Ionesu</t>
  </si>
  <si>
    <t>20 or more</t>
  </si>
  <si>
    <t>Place</t>
  </si>
  <si>
    <t>Total</t>
  </si>
  <si>
    <t>Cox - Sprague scoring system</t>
  </si>
  <si>
    <t>Ronin</t>
  </si>
  <si>
    <t>Melges 24</t>
  </si>
  <si>
    <t>TOTAL</t>
  </si>
  <si>
    <t>OCS, RET, DSQ, DNS, DNF</t>
  </si>
  <si>
    <t>ORC club - Bulgarian championship 2017</t>
  </si>
  <si>
    <t>RO</t>
  </si>
  <si>
    <t>BG</t>
  </si>
  <si>
    <t>Nikolay Medarov</t>
  </si>
  <si>
    <t>Elina</t>
  </si>
  <si>
    <t>Dimitar Shulikov</t>
  </si>
  <si>
    <t>Bavaria 34 Cruise</t>
  </si>
  <si>
    <t>Mac One</t>
  </si>
  <si>
    <t>GRIGORAS PAUL</t>
  </si>
  <si>
    <t>First Class 8</t>
  </si>
  <si>
    <t>Constantza</t>
  </si>
  <si>
    <t>Alin Copindeanu</t>
  </si>
  <si>
    <t>Oceanis 473</t>
  </si>
  <si>
    <t>Thea</t>
  </si>
  <si>
    <t>IONUT ILIESCU</t>
  </si>
  <si>
    <t>Oceanis 38</t>
  </si>
  <si>
    <t>Santa Maria</t>
  </si>
  <si>
    <t>Andreea Matache</t>
  </si>
  <si>
    <t>Oceanis 40</t>
  </si>
  <si>
    <t>Esperanta</t>
  </si>
  <si>
    <t>Lucian Mindruta</t>
  </si>
  <si>
    <t>Oceanis 393 C</t>
  </si>
  <si>
    <t>Dari</t>
  </si>
  <si>
    <t>NICOLOV NIKOLA</t>
  </si>
  <si>
    <t>Sun Odyssey 32i</t>
  </si>
  <si>
    <t>Khaleesi</t>
  </si>
  <si>
    <t>MIHAITA ADRIAN­MIHAI</t>
  </si>
  <si>
    <t>Blu Sail 24</t>
  </si>
  <si>
    <t>Santa Monica</t>
  </si>
  <si>
    <t>Oleg Margina</t>
  </si>
  <si>
    <t>Tex The Lion</t>
  </si>
  <si>
    <t>MIHAI STOICESCU</t>
  </si>
  <si>
    <t>Mowgli</t>
  </si>
  <si>
    <t>Deyan Krustev</t>
  </si>
  <si>
    <t>Sun Fast 32</t>
  </si>
  <si>
    <t>Santa Clara</t>
  </si>
  <si>
    <t>Dragos­Olt Constantinescu</t>
  </si>
  <si>
    <t>Amore</t>
  </si>
  <si>
    <t>Raicho Boiadjiev</t>
  </si>
  <si>
    <t>Van de Stadt 40</t>
  </si>
  <si>
    <t>Меч</t>
  </si>
  <si>
    <t>Акшаена</t>
  </si>
  <si>
    <t>Норд</t>
  </si>
  <si>
    <t>Георги Калоянов</t>
  </si>
  <si>
    <t>Румен Никитов</t>
  </si>
  <si>
    <t>Боян Костов</t>
  </si>
  <si>
    <t>Мистрал</t>
  </si>
  <si>
    <t>АЛБИРЕО</t>
  </si>
  <si>
    <t>Ла Бела 2</t>
  </si>
  <si>
    <t>Кастор</t>
  </si>
  <si>
    <t>Конрад 25</t>
  </si>
  <si>
    <t>Георги Ненов</t>
  </si>
  <si>
    <t>Светлозар Лазаров</t>
  </si>
  <si>
    <t>Венци Мазаков</t>
  </si>
  <si>
    <t>Момчил Петров</t>
  </si>
  <si>
    <t xml:space="preserve">1 офшор х 1.5 </t>
  </si>
  <si>
    <t>Тотал</t>
  </si>
  <si>
    <t>Nikola Dukov</t>
  </si>
  <si>
    <t>Dara</t>
  </si>
  <si>
    <t>Kaliakria</t>
  </si>
  <si>
    <t>Nimana</t>
  </si>
  <si>
    <t>P-D Cup</t>
  </si>
  <si>
    <t xml:space="preserve">Offshore </t>
  </si>
  <si>
    <t>&lt;+1&gt;</t>
  </si>
  <si>
    <t>&lt;+2&gt;</t>
  </si>
  <si>
    <t>Georgi Nikolov</t>
  </si>
  <si>
    <t>Nikolay Stanev</t>
  </si>
  <si>
    <t>Stoyan Georgiev</t>
  </si>
  <si>
    <t>Sun Odyssey 42i</t>
  </si>
  <si>
    <t>Bavaria 46</t>
  </si>
  <si>
    <t>First class 12</t>
  </si>
  <si>
    <t>Extasy</t>
  </si>
  <si>
    <t>Vasil Popov</t>
  </si>
  <si>
    <t>Varna Channel cup</t>
  </si>
  <si>
    <t>Poseidon Dodrudja cup</t>
  </si>
  <si>
    <t>Sum</t>
  </si>
  <si>
    <t xml:space="preserve">Varna Channel cup </t>
  </si>
  <si>
    <t>SUM</t>
  </si>
  <si>
    <t>disc</t>
  </si>
  <si>
    <t>x1.5</t>
  </si>
  <si>
    <t>x1.2</t>
  </si>
  <si>
    <t>ORC  A  -  Low Points system</t>
  </si>
  <si>
    <t xml:space="preserve">Varna Channel Cup </t>
  </si>
  <si>
    <t>Oberon</t>
  </si>
  <si>
    <t>Hygeia</t>
  </si>
  <si>
    <t>Lybomir Vechev</t>
  </si>
  <si>
    <t>Dobrudja</t>
  </si>
  <si>
    <t>offshore</t>
  </si>
  <si>
    <t>x 1.5</t>
  </si>
  <si>
    <t>ORC  B -  Low Points System</t>
  </si>
  <si>
    <t>Sundowner</t>
  </si>
  <si>
    <t>DAMYAN PETKOV</t>
  </si>
  <si>
    <t>Impala</t>
  </si>
  <si>
    <t>IVAN KOSTADINOV</t>
  </si>
  <si>
    <t>Phoenix</t>
  </si>
  <si>
    <t>Zephyr</t>
  </si>
  <si>
    <t>STOYAN KIROV</t>
  </si>
  <si>
    <t>Algol</t>
  </si>
  <si>
    <t>DAMYAN GEORGIEV</t>
  </si>
  <si>
    <t>x 1.2</t>
  </si>
  <si>
    <t>Конрад 25 - Минимална система</t>
  </si>
  <si>
    <t>Добруджа</t>
  </si>
  <si>
    <t xml:space="preserve">Варна  Ченъл  Къп </t>
  </si>
  <si>
    <t>Богомил Пехливанов</t>
  </si>
  <si>
    <t>офшор</t>
  </si>
  <si>
    <t>insh</t>
  </si>
  <si>
    <t>offsh</t>
  </si>
  <si>
    <t>Pos</t>
  </si>
  <si>
    <t>Yacht</t>
  </si>
  <si>
    <t>Skipper</t>
  </si>
  <si>
    <t>Kalina</t>
  </si>
  <si>
    <t>BOZHIDAR KARAKASHEV</t>
  </si>
  <si>
    <t>Schuss</t>
  </si>
  <si>
    <t>ANGEL PARVANOV</t>
  </si>
  <si>
    <t>Siesta</t>
  </si>
  <si>
    <t>NIKOLAY RACHEV</t>
  </si>
  <si>
    <t>Balhara</t>
  </si>
  <si>
    <t>YASEN KACHINSKI</t>
  </si>
  <si>
    <t>Caramel</t>
  </si>
  <si>
    <t>YULIAN MINCHEV</t>
  </si>
  <si>
    <t>Harlekin</t>
  </si>
  <si>
    <t>MANFRED SCHRIEFL</t>
  </si>
  <si>
    <t>Bizzona</t>
  </si>
  <si>
    <t>KRIRTIYAN VALKOV</t>
  </si>
  <si>
    <t>ORC  C  -  Low Points system</t>
  </si>
  <si>
    <t>Stefan Stefanov</t>
  </si>
  <si>
    <t>Poseidon-Dobrudja</t>
  </si>
  <si>
    <t>Port Varna</t>
  </si>
  <si>
    <t>Proxima</t>
  </si>
  <si>
    <t>SVILEN DOYKOV</t>
  </si>
  <si>
    <t>Tivia</t>
  </si>
  <si>
    <t>Oxgen</t>
  </si>
  <si>
    <t>Blue Magic</t>
  </si>
  <si>
    <t>Nikola Popov</t>
  </si>
  <si>
    <t>Demir Ivanov</t>
  </si>
  <si>
    <t>Angel Dipchikov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</si>
</sst>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_(* #,##0.0_);_(* \(#,##0.0\);_(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rgb="FF000000"/>
      <name val="Calibri"/>
      <scheme val="minor"/>
    </font>
    <font>
      <i/>
      <u/>
      <sz val="14"/>
      <color theme="1"/>
      <name val="Calibri"/>
      <scheme val="minor"/>
    </font>
    <font>
      <sz val="14"/>
      <color theme="1"/>
      <name val="Tahoma"/>
    </font>
    <font>
      <sz val="12"/>
      <color rgb="FF000000"/>
      <name val="Calibri"/>
      <family val="2"/>
      <charset val="134"/>
      <scheme val="minor"/>
    </font>
    <font>
      <sz val="12"/>
      <color theme="1"/>
      <name val="Tahoma"/>
    </font>
    <font>
      <sz val="12"/>
      <color rgb="FFFF0000"/>
      <name val="Calibri"/>
      <family val="2"/>
      <scheme val="minor"/>
    </font>
    <font>
      <sz val="14"/>
      <color rgb="FFFF0000"/>
      <name val="Calibri"/>
      <scheme val="minor"/>
    </font>
    <font>
      <b/>
      <sz val="12"/>
      <color rgb="FFFF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3" fillId="5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6" borderId="0" xfId="0" applyFill="1"/>
    <xf numFmtId="0" fontId="3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3" fillId="4" borderId="0" xfId="0" applyFont="1" applyFill="1"/>
    <xf numFmtId="0" fontId="3" fillId="2" borderId="0" xfId="0" applyFont="1" applyFill="1"/>
    <xf numFmtId="0" fontId="3" fillId="5" borderId="0" xfId="0" applyFont="1" applyFill="1"/>
    <xf numFmtId="0" fontId="7" fillId="7" borderId="0" xfId="0" applyFont="1" applyFill="1" applyAlignment="1">
      <alignment horizontal="left"/>
    </xf>
    <xf numFmtId="0" fontId="10" fillId="8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9" fillId="2" borderId="0" xfId="0" applyFont="1" applyFill="1"/>
    <xf numFmtId="0" fontId="9" fillId="6" borderId="0" xfId="0" applyFont="1" applyFill="1"/>
    <xf numFmtId="0" fontId="0" fillId="0" borderId="0" xfId="0" applyFont="1"/>
    <xf numFmtId="0" fontId="0" fillId="2" borderId="0" xfId="0" applyFont="1" applyFill="1"/>
    <xf numFmtId="0" fontId="11" fillId="0" borderId="0" xfId="0" applyFont="1"/>
    <xf numFmtId="0" fontId="3" fillId="0" borderId="0" xfId="0" applyFont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3" fillId="6" borderId="0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3" fillId="6" borderId="0" xfId="0" applyNumberFormat="1" applyFont="1" applyFill="1" applyAlignment="1">
      <alignment horizontal="left"/>
    </xf>
    <xf numFmtId="165" fontId="3" fillId="6" borderId="0" xfId="0" applyNumberFormat="1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165" fontId="6" fillId="2" borderId="0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left"/>
    </xf>
    <xf numFmtId="165" fontId="6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5" fontId="6" fillId="2" borderId="0" xfId="0" applyNumberFormat="1" applyFont="1" applyFill="1" applyAlignment="1">
      <alignment horizontal="left"/>
    </xf>
    <xf numFmtId="166" fontId="0" fillId="0" borderId="0" xfId="47" applyNumberFormat="1" applyFont="1"/>
    <xf numFmtId="166" fontId="3" fillId="6" borderId="0" xfId="47" applyNumberFormat="1" applyFont="1" applyFill="1" applyAlignment="1">
      <alignment horizontal="center"/>
    </xf>
    <xf numFmtId="166" fontId="3" fillId="5" borderId="0" xfId="47" applyNumberFormat="1" applyFont="1" applyFill="1" applyAlignment="1">
      <alignment horizontal="center"/>
    </xf>
    <xf numFmtId="166" fontId="0" fillId="0" borderId="0" xfId="47" applyNumberFormat="1" applyFont="1" applyFill="1"/>
    <xf numFmtId="0" fontId="6" fillId="0" borderId="0" xfId="0" applyFont="1" applyFill="1" applyAlignment="1"/>
    <xf numFmtId="166" fontId="6" fillId="0" borderId="0" xfId="47" applyNumberFormat="1" applyFont="1" applyFill="1" applyAlignment="1">
      <alignment horizontal="center"/>
    </xf>
    <xf numFmtId="0" fontId="2" fillId="2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6" borderId="0" xfId="0" applyFont="1" applyFill="1"/>
    <xf numFmtId="166" fontId="3" fillId="0" borderId="0" xfId="47" applyNumberFormat="1" applyFont="1"/>
    <xf numFmtId="166" fontId="3" fillId="2" borderId="0" xfId="47" applyNumberFormat="1" applyFont="1" applyFill="1"/>
    <xf numFmtId="166" fontId="9" fillId="6" borderId="0" xfId="47" applyNumberFormat="1" applyFont="1" applyFill="1"/>
    <xf numFmtId="166" fontId="3" fillId="6" borderId="0" xfId="47" applyNumberFormat="1" applyFont="1" applyFill="1"/>
    <xf numFmtId="0" fontId="6" fillId="2" borderId="0" xfId="0" applyFont="1" applyFill="1" applyAlignment="1">
      <alignment horizontal="left" indent="1"/>
    </xf>
    <xf numFmtId="165" fontId="3" fillId="5" borderId="0" xfId="0" applyNumberFormat="1" applyFont="1" applyFill="1" applyBorder="1" applyAlignment="1">
      <alignment horizontal="left"/>
    </xf>
    <xf numFmtId="0" fontId="9" fillId="4" borderId="0" xfId="0" applyFont="1" applyFill="1"/>
    <xf numFmtId="0" fontId="9" fillId="5" borderId="0" xfId="0" applyFont="1" applyFill="1"/>
    <xf numFmtId="166" fontId="9" fillId="4" borderId="0" xfId="47" applyNumberFormat="1" applyFont="1" applyFill="1"/>
    <xf numFmtId="0" fontId="6" fillId="0" borderId="0" xfId="0" applyFont="1" applyFill="1"/>
    <xf numFmtId="166" fontId="6" fillId="2" borderId="0" xfId="47" applyNumberFormat="1" applyFont="1" applyFill="1"/>
    <xf numFmtId="0" fontId="2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6" fontId="6" fillId="6" borderId="0" xfId="47" applyNumberFormat="1" applyFont="1" applyFill="1" applyAlignment="1">
      <alignment horizontal="center"/>
    </xf>
    <xf numFmtId="0" fontId="7" fillId="8" borderId="0" xfId="0" applyFont="1" applyFill="1"/>
    <xf numFmtId="0" fontId="3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0" borderId="0" xfId="0" applyFont="1" applyBorder="1"/>
    <xf numFmtId="0" fontId="3" fillId="6" borderId="0" xfId="0" applyFont="1" applyFill="1" applyBorder="1"/>
    <xf numFmtId="0" fontId="6" fillId="2" borderId="5" xfId="0" applyFont="1" applyFill="1" applyBorder="1"/>
    <xf numFmtId="0" fontId="6" fillId="2" borderId="4" xfId="0" applyFont="1" applyFill="1" applyBorder="1" applyAlignment="1">
      <alignment horizontal="center"/>
    </xf>
    <xf numFmtId="0" fontId="3" fillId="0" borderId="6" xfId="0" applyFont="1" applyBorder="1"/>
    <xf numFmtId="0" fontId="3" fillId="6" borderId="6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6" borderId="2" xfId="0" applyFont="1" applyFill="1" applyBorder="1"/>
    <xf numFmtId="0" fontId="6" fillId="2" borderId="3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6" fillId="2" borderId="5" xfId="0" applyFont="1" applyFill="1" applyBorder="1" applyAlignment="1">
      <alignment horizontal="center"/>
    </xf>
    <xf numFmtId="0" fontId="9" fillId="2" borderId="4" xfId="0" applyFont="1" applyFill="1" applyBorder="1"/>
    <xf numFmtId="0" fontId="6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166" fontId="6" fillId="10" borderId="0" xfId="47" applyNumberFormat="1" applyFont="1" applyFill="1" applyAlignment="1">
      <alignment horizontal="center"/>
    </xf>
    <xf numFmtId="0" fontId="0" fillId="10" borderId="0" xfId="0" applyFill="1"/>
    <xf numFmtId="0" fontId="6" fillId="10" borderId="0" xfId="0" applyFont="1" applyFill="1" applyAlignment="1">
      <alignment horizontal="left"/>
    </xf>
    <xf numFmtId="0" fontId="6" fillId="9" borderId="0" xfId="0" applyFont="1" applyFill="1" applyAlignment="1">
      <alignment horizontal="left"/>
    </xf>
    <xf numFmtId="166" fontId="6" fillId="2" borderId="3" xfId="47" applyNumberFormat="1" applyFont="1" applyFill="1" applyBorder="1"/>
    <xf numFmtId="166" fontId="6" fillId="2" borderId="1" xfId="47" applyNumberFormat="1" applyFont="1" applyFill="1" applyBorder="1"/>
    <xf numFmtId="166" fontId="6" fillId="0" borderId="4" xfId="47" applyNumberFormat="1" applyFont="1" applyBorder="1"/>
    <xf numFmtId="166" fontId="6" fillId="0" borderId="0" xfId="47" applyNumberFormat="1" applyFont="1"/>
    <xf numFmtId="166" fontId="6" fillId="2" borderId="5" xfId="47" applyNumberFormat="1" applyFont="1" applyFill="1" applyBorder="1"/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7" fillId="11" borderId="0" xfId="0" applyFont="1" applyFill="1" applyAlignment="1">
      <alignment horizontal="center"/>
    </xf>
    <xf numFmtId="166" fontId="0" fillId="4" borderId="0" xfId="47" applyNumberFormat="1" applyFont="1" applyFill="1"/>
    <xf numFmtId="0" fontId="3" fillId="9" borderId="0" xfId="0" applyFont="1" applyFill="1"/>
    <xf numFmtId="0" fontId="6" fillId="9" borderId="0" xfId="0" applyFont="1" applyFill="1"/>
    <xf numFmtId="0" fontId="6" fillId="12" borderId="0" xfId="0" applyFont="1" applyFill="1"/>
    <xf numFmtId="0" fontId="6" fillId="12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4" fillId="2" borderId="2" xfId="0" applyFont="1" applyFill="1" applyBorder="1"/>
    <xf numFmtId="0" fontId="12" fillId="0" borderId="0" xfId="0" applyFont="1" applyFill="1" applyBorder="1"/>
    <xf numFmtId="0" fontId="14" fillId="6" borderId="2" xfId="0" applyFont="1" applyFill="1" applyBorder="1"/>
    <xf numFmtId="0" fontId="12" fillId="6" borderId="0" xfId="0" applyFont="1" applyFill="1" applyBorder="1"/>
    <xf numFmtId="0" fontId="3" fillId="12" borderId="0" xfId="0" applyFont="1" applyFill="1"/>
    <xf numFmtId="0" fontId="6" fillId="12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166" fontId="2" fillId="0" borderId="0" xfId="47" applyNumberFormat="1" applyFont="1"/>
    <xf numFmtId="166" fontId="2" fillId="0" borderId="0" xfId="47" applyNumberFormat="1" applyFont="1" applyFill="1"/>
    <xf numFmtId="166" fontId="2" fillId="2" borderId="3" xfId="47" applyNumberFormat="1" applyFont="1" applyFill="1" applyBorder="1"/>
    <xf numFmtId="166" fontId="2" fillId="2" borderId="5" xfId="47" applyNumberFormat="1" applyFont="1" applyFill="1" applyBorder="1"/>
    <xf numFmtId="0" fontId="3" fillId="6" borderId="0" xfId="0" applyFont="1" applyFill="1" applyAlignment="1">
      <alignment horizontal="center"/>
    </xf>
    <xf numFmtId="0" fontId="6" fillId="6" borderId="0" xfId="0" applyFont="1" applyFill="1"/>
    <xf numFmtId="166" fontId="6" fillId="2" borderId="4" xfId="47" applyNumberFormat="1" applyFont="1" applyFill="1" applyBorder="1"/>
    <xf numFmtId="0" fontId="6" fillId="2" borderId="0" xfId="0" applyFont="1" applyFill="1" applyBorder="1"/>
    <xf numFmtId="0" fontId="6" fillId="6" borderId="0" xfId="0" applyFont="1" applyFill="1" applyBorder="1"/>
    <xf numFmtId="0" fontId="3" fillId="6" borderId="0" xfId="0" applyFont="1" applyFill="1" applyAlignment="1">
      <alignment wrapText="1"/>
    </xf>
    <xf numFmtId="166" fontId="3" fillId="0" borderId="0" xfId="47" applyNumberFormat="1" applyFont="1" applyFill="1"/>
  </cellXfs>
  <cellStyles count="102">
    <cellStyle name="Comma" xfId="4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75" zoomScaleNormal="75" workbookViewId="0">
      <selection activeCell="B27" sqref="B27"/>
    </sheetView>
  </sheetViews>
  <sheetFormatPr defaultColWidth="11" defaultRowHeight="15.75"/>
  <cols>
    <col min="1" max="1" width="4.5" customWidth="1"/>
    <col min="2" max="2" width="16.375" customWidth="1"/>
    <col min="3" max="3" width="20" customWidth="1"/>
    <col min="4" max="4" width="4.375" customWidth="1"/>
    <col min="5" max="5" width="12.375" customWidth="1"/>
    <col min="6" max="6" width="4.125" customWidth="1"/>
    <col min="7" max="7" width="3.375" customWidth="1"/>
    <col min="8" max="8" width="3.625" customWidth="1"/>
    <col min="9" max="9" width="5.375" customWidth="1"/>
    <col min="10" max="10" width="3.875" customWidth="1"/>
    <col min="11" max="11" width="6.125" customWidth="1"/>
    <col min="12" max="12" width="5" customWidth="1"/>
    <col min="13" max="13" width="4.625" customWidth="1"/>
    <col min="14" max="14" width="4" customWidth="1"/>
    <col min="15" max="16" width="5.625" style="69" customWidth="1"/>
    <col min="17" max="17" width="4.375" customWidth="1"/>
    <col min="18" max="19" width="4.125" customWidth="1"/>
    <col min="20" max="22" width="4.125" style="13" customWidth="1"/>
    <col min="23" max="23" width="5.125" customWidth="1"/>
    <col min="24" max="24" width="6" style="13" customWidth="1"/>
    <col min="25" max="25" width="4.125" customWidth="1"/>
    <col min="26" max="26" width="5" customWidth="1"/>
    <col min="27" max="27" width="7.375" style="150" customWidth="1"/>
  </cols>
  <sheetData>
    <row r="1" spans="1:27" ht="18.75">
      <c r="E1" s="7" t="s">
        <v>48</v>
      </c>
    </row>
    <row r="2" spans="1:27" ht="18" customHeight="1">
      <c r="F2" s="12" t="s">
        <v>129</v>
      </c>
    </row>
    <row r="3" spans="1:27" s="48" customFormat="1" ht="19.5" thickBot="1">
      <c r="A3" s="47"/>
      <c r="B3" s="47"/>
      <c r="C3" s="47"/>
      <c r="D3" s="47"/>
      <c r="E3" s="73"/>
      <c r="F3" s="125" t="s">
        <v>174</v>
      </c>
      <c r="G3" s="120"/>
      <c r="H3" s="120"/>
      <c r="I3" s="120"/>
      <c r="J3" s="120"/>
      <c r="K3" s="123"/>
      <c r="L3" s="124" t="s">
        <v>124</v>
      </c>
      <c r="M3" s="121"/>
      <c r="N3" s="121"/>
      <c r="O3" s="122"/>
      <c r="P3" s="122"/>
      <c r="Q3" s="121"/>
      <c r="R3" s="121"/>
      <c r="S3" s="121"/>
      <c r="T3" s="125" t="s">
        <v>175</v>
      </c>
      <c r="U3" s="120"/>
      <c r="V3" s="120"/>
      <c r="W3" s="91"/>
      <c r="X3" s="47"/>
      <c r="AA3" s="151"/>
    </row>
    <row r="4" spans="1:27" s="25" customFormat="1" ht="18.75">
      <c r="A4" s="5"/>
      <c r="B4" s="5"/>
      <c r="C4" s="5"/>
      <c r="D4" s="5"/>
      <c r="E4" s="5"/>
      <c r="F4" s="120">
        <v>1</v>
      </c>
      <c r="G4" s="120">
        <v>2</v>
      </c>
      <c r="H4" s="120">
        <v>3</v>
      </c>
      <c r="I4" s="120">
        <v>4</v>
      </c>
      <c r="J4" s="120">
        <v>5</v>
      </c>
      <c r="K4" s="121">
        <v>1</v>
      </c>
      <c r="L4" s="121">
        <v>2</v>
      </c>
      <c r="M4" s="121">
        <v>3</v>
      </c>
      <c r="N4" s="121">
        <v>4</v>
      </c>
      <c r="O4" s="122">
        <v>5</v>
      </c>
      <c r="P4" s="122">
        <v>6</v>
      </c>
      <c r="Q4" s="121">
        <v>7</v>
      </c>
      <c r="R4" s="121">
        <v>8</v>
      </c>
      <c r="S4" s="121">
        <v>9</v>
      </c>
      <c r="T4" s="120">
        <v>1</v>
      </c>
      <c r="U4" s="120">
        <v>2</v>
      </c>
      <c r="V4" s="120">
        <v>3</v>
      </c>
      <c r="W4" s="91">
        <v>4</v>
      </c>
      <c r="X4" s="96" t="s">
        <v>125</v>
      </c>
      <c r="Y4" s="143" t="s">
        <v>126</v>
      </c>
      <c r="Z4" s="145" t="s">
        <v>126</v>
      </c>
      <c r="AA4" s="152" t="s">
        <v>42</v>
      </c>
    </row>
    <row r="5" spans="1:27">
      <c r="I5" t="s">
        <v>127</v>
      </c>
      <c r="O5" s="69" t="s">
        <v>128</v>
      </c>
      <c r="P5" s="69" t="s">
        <v>128</v>
      </c>
      <c r="W5" t="s">
        <v>128</v>
      </c>
      <c r="X5" s="97"/>
      <c r="Y5" s="144" t="s">
        <v>153</v>
      </c>
      <c r="Z5" s="146" t="s">
        <v>154</v>
      </c>
      <c r="AA5" s="153"/>
    </row>
    <row r="6" spans="1:27" s="16" customFormat="1" ht="18.95" customHeight="1">
      <c r="A6" s="8">
        <v>1</v>
      </c>
      <c r="B6" s="1" t="s">
        <v>16</v>
      </c>
      <c r="C6" s="1" t="s">
        <v>17</v>
      </c>
      <c r="D6" s="1" t="s">
        <v>50</v>
      </c>
      <c r="E6" s="1" t="s">
        <v>18</v>
      </c>
      <c r="F6" s="9">
        <v>3</v>
      </c>
      <c r="G6" s="139">
        <v>8</v>
      </c>
      <c r="H6" s="10">
        <v>5</v>
      </c>
      <c r="I6" s="11">
        <v>6</v>
      </c>
      <c r="J6" s="140">
        <v>6</v>
      </c>
      <c r="K6" s="9">
        <v>2</v>
      </c>
      <c r="L6" s="9">
        <v>3</v>
      </c>
      <c r="M6" s="9">
        <v>2</v>
      </c>
      <c r="N6" s="9">
        <v>2</v>
      </c>
      <c r="O6" s="70">
        <f>1*1.2</f>
        <v>1.2</v>
      </c>
      <c r="P6" s="70">
        <f>3*1.2</f>
        <v>3.5999999999999996</v>
      </c>
      <c r="Q6" s="9">
        <v>3</v>
      </c>
      <c r="R6" s="9">
        <v>3</v>
      </c>
      <c r="S6" s="9">
        <v>3</v>
      </c>
      <c r="T6" s="9">
        <v>3</v>
      </c>
      <c r="U6" s="9">
        <v>2</v>
      </c>
      <c r="V6" s="9">
        <v>2</v>
      </c>
      <c r="W6" s="154">
        <v>3.6</v>
      </c>
      <c r="X6" s="98">
        <f>SUM(F6:W6)</f>
        <v>61.400000000000006</v>
      </c>
      <c r="Y6" s="66">
        <v>14</v>
      </c>
      <c r="Z6" s="101"/>
      <c r="AA6" s="153">
        <f>X6-Y6</f>
        <v>47.400000000000006</v>
      </c>
    </row>
    <row r="7" spans="1:27" s="16" customFormat="1" ht="18.95" customHeight="1">
      <c r="A7" s="8">
        <v>2</v>
      </c>
      <c r="B7" s="1" t="s">
        <v>19</v>
      </c>
      <c r="C7" s="1" t="s">
        <v>105</v>
      </c>
      <c r="D7" s="1" t="s">
        <v>50</v>
      </c>
      <c r="E7" s="1" t="s">
        <v>20</v>
      </c>
      <c r="F7" s="9">
        <v>5</v>
      </c>
      <c r="G7" s="139">
        <v>9</v>
      </c>
      <c r="H7" s="139">
        <v>12</v>
      </c>
      <c r="I7" s="11">
        <v>7.5</v>
      </c>
      <c r="J7" s="2">
        <v>3</v>
      </c>
      <c r="K7" s="9">
        <v>1</v>
      </c>
      <c r="L7" s="9">
        <v>1</v>
      </c>
      <c r="M7" s="9">
        <v>1</v>
      </c>
      <c r="N7" s="9">
        <v>1</v>
      </c>
      <c r="O7" s="70">
        <f>3*1.2</f>
        <v>3.5999999999999996</v>
      </c>
      <c r="P7" s="70">
        <f>1*1.2</f>
        <v>1.2</v>
      </c>
      <c r="Q7" s="9">
        <v>2</v>
      </c>
      <c r="R7" s="9">
        <v>1</v>
      </c>
      <c r="S7" s="9">
        <v>1</v>
      </c>
      <c r="T7" s="14">
        <v>6</v>
      </c>
      <c r="U7" s="14">
        <v>6</v>
      </c>
      <c r="V7" s="14">
        <v>5</v>
      </c>
      <c r="W7" s="14">
        <v>8.4</v>
      </c>
      <c r="X7" s="98">
        <f>SUM(F7:W7)</f>
        <v>74.700000000000017</v>
      </c>
      <c r="Y7" s="99">
        <v>21</v>
      </c>
      <c r="Z7" s="100"/>
      <c r="AA7" s="153">
        <f t="shared" ref="AA7:AA23" si="0">X7-Y7</f>
        <v>53.700000000000017</v>
      </c>
    </row>
    <row r="8" spans="1:27" ht="18.95" customHeight="1">
      <c r="A8" s="8">
        <v>3</v>
      </c>
      <c r="B8" s="1" t="s">
        <v>10</v>
      </c>
      <c r="C8" s="1" t="s">
        <v>11</v>
      </c>
      <c r="D8" s="1" t="s">
        <v>50</v>
      </c>
      <c r="E8" s="1" t="s">
        <v>12</v>
      </c>
      <c r="F8" s="139">
        <v>8</v>
      </c>
      <c r="G8" s="9">
        <v>4</v>
      </c>
      <c r="H8" s="10">
        <v>6</v>
      </c>
      <c r="I8" s="11">
        <v>9</v>
      </c>
      <c r="J8" s="2">
        <v>2</v>
      </c>
      <c r="K8" s="9">
        <v>3</v>
      </c>
      <c r="L8" s="9">
        <v>2</v>
      </c>
      <c r="M8" s="9">
        <v>3</v>
      </c>
      <c r="N8" s="9">
        <v>4</v>
      </c>
      <c r="O8" s="70">
        <f>2*1.2</f>
        <v>2.4</v>
      </c>
      <c r="P8" s="70">
        <f>2*1.2</f>
        <v>2.4</v>
      </c>
      <c r="Q8" s="9">
        <v>1</v>
      </c>
      <c r="R8" s="9">
        <v>2</v>
      </c>
      <c r="S8" s="9">
        <v>2</v>
      </c>
      <c r="T8" s="141">
        <v>6</v>
      </c>
      <c r="U8" s="14">
        <v>6</v>
      </c>
      <c r="V8" s="14">
        <v>5</v>
      </c>
      <c r="W8" s="14">
        <v>8.4</v>
      </c>
      <c r="X8" s="98">
        <f t="shared" ref="X8:X22" si="1">SUM(F8:W8)</f>
        <v>76.2</v>
      </c>
      <c r="Y8" s="99">
        <v>14</v>
      </c>
      <c r="Z8" s="100"/>
      <c r="AA8" s="153">
        <f t="shared" si="0"/>
        <v>62.2</v>
      </c>
    </row>
    <row r="9" spans="1:27" s="16" customFormat="1" ht="18.95" customHeight="1">
      <c r="A9" s="8">
        <v>4</v>
      </c>
      <c r="B9" s="1" t="s">
        <v>1</v>
      </c>
      <c r="C9" s="1" t="s">
        <v>4</v>
      </c>
      <c r="D9" s="1" t="s">
        <v>49</v>
      </c>
      <c r="E9" s="1" t="s">
        <v>5</v>
      </c>
      <c r="F9" s="9">
        <v>2</v>
      </c>
      <c r="G9" s="9">
        <v>2</v>
      </c>
      <c r="H9" s="10">
        <v>1</v>
      </c>
      <c r="I9" s="11">
        <v>3</v>
      </c>
      <c r="J9" s="2">
        <v>1</v>
      </c>
      <c r="K9" s="14">
        <v>8</v>
      </c>
      <c r="L9" s="14">
        <v>8</v>
      </c>
      <c r="M9" s="141">
        <v>8</v>
      </c>
      <c r="N9" s="141">
        <v>8</v>
      </c>
      <c r="O9" s="70">
        <f t="shared" ref="O9:P14" si="2">8*1.2</f>
        <v>9.6</v>
      </c>
      <c r="P9" s="70">
        <f t="shared" si="2"/>
        <v>9.6</v>
      </c>
      <c r="Q9" s="14">
        <v>7</v>
      </c>
      <c r="R9" s="14">
        <v>7</v>
      </c>
      <c r="S9" s="14">
        <v>7</v>
      </c>
      <c r="T9" s="14">
        <v>6</v>
      </c>
      <c r="U9" s="14">
        <v>6</v>
      </c>
      <c r="V9" s="14">
        <v>5</v>
      </c>
      <c r="W9" s="14">
        <v>8.4</v>
      </c>
      <c r="X9" s="98">
        <f t="shared" ref="X9:X17" si="3">SUM(F9:W9)</f>
        <v>106.60000000000001</v>
      </c>
      <c r="Y9" s="99">
        <v>16</v>
      </c>
      <c r="Z9" s="100"/>
      <c r="AA9" s="153">
        <f t="shared" ref="AA9:AA17" si="4">X9-Y9</f>
        <v>90.600000000000009</v>
      </c>
    </row>
    <row r="10" spans="1:27" ht="18.95" customHeight="1">
      <c r="A10" s="8">
        <v>5</v>
      </c>
      <c r="B10" s="1" t="s">
        <v>2</v>
      </c>
      <c r="C10" s="1" t="s">
        <v>6</v>
      </c>
      <c r="D10" s="1" t="s">
        <v>49</v>
      </c>
      <c r="E10" s="1" t="s">
        <v>7</v>
      </c>
      <c r="F10" s="9">
        <v>1</v>
      </c>
      <c r="G10" s="9">
        <v>1</v>
      </c>
      <c r="H10" s="10">
        <v>3</v>
      </c>
      <c r="I10" s="11">
        <v>4.5</v>
      </c>
      <c r="J10" s="2">
        <v>4</v>
      </c>
      <c r="K10" s="14">
        <v>8</v>
      </c>
      <c r="L10" s="14">
        <v>8</v>
      </c>
      <c r="M10" s="141">
        <v>8</v>
      </c>
      <c r="N10" s="141">
        <v>8</v>
      </c>
      <c r="O10" s="70">
        <f t="shared" si="2"/>
        <v>9.6</v>
      </c>
      <c r="P10" s="70">
        <f t="shared" si="2"/>
        <v>9.6</v>
      </c>
      <c r="Q10" s="14">
        <v>7</v>
      </c>
      <c r="R10" s="14">
        <v>7</v>
      </c>
      <c r="S10" s="14">
        <v>7</v>
      </c>
      <c r="T10" s="14">
        <v>6</v>
      </c>
      <c r="U10" s="14">
        <v>6</v>
      </c>
      <c r="V10" s="14">
        <v>5</v>
      </c>
      <c r="W10" s="14">
        <v>8.4</v>
      </c>
      <c r="X10" s="98">
        <f t="shared" si="3"/>
        <v>111.10000000000001</v>
      </c>
      <c r="Y10" s="99">
        <v>16</v>
      </c>
      <c r="Z10" s="100"/>
      <c r="AA10" s="153">
        <f t="shared" si="4"/>
        <v>95.100000000000009</v>
      </c>
    </row>
    <row r="11" spans="1:27" ht="18.95" customHeight="1">
      <c r="A11" s="8">
        <v>6</v>
      </c>
      <c r="B11" s="1" t="s">
        <v>44</v>
      </c>
      <c r="C11" s="1" t="s">
        <v>173</v>
      </c>
      <c r="D11" s="1" t="s">
        <v>50</v>
      </c>
      <c r="E11" s="1" t="s">
        <v>45</v>
      </c>
      <c r="F11" s="14">
        <v>16</v>
      </c>
      <c r="G11" s="141">
        <v>16</v>
      </c>
      <c r="H11" s="141">
        <v>16</v>
      </c>
      <c r="I11" s="14">
        <v>24</v>
      </c>
      <c r="J11" s="14">
        <v>16</v>
      </c>
      <c r="K11" s="9">
        <v>4</v>
      </c>
      <c r="L11" s="9">
        <v>4</v>
      </c>
      <c r="M11" s="9">
        <v>4</v>
      </c>
      <c r="N11" s="9">
        <v>3</v>
      </c>
      <c r="O11" s="70">
        <f>4*1.2</f>
        <v>4.8</v>
      </c>
      <c r="P11" s="70">
        <f>4*1.2</f>
        <v>4.8</v>
      </c>
      <c r="Q11" s="9">
        <v>4</v>
      </c>
      <c r="R11" s="9">
        <v>4</v>
      </c>
      <c r="S11" s="9">
        <v>4</v>
      </c>
      <c r="T11" s="9">
        <v>1</v>
      </c>
      <c r="U11" s="9">
        <v>1</v>
      </c>
      <c r="V11" s="9">
        <v>1</v>
      </c>
      <c r="W11" s="154">
        <v>1.2</v>
      </c>
      <c r="X11" s="98">
        <f t="shared" si="3"/>
        <v>128.79999999999998</v>
      </c>
      <c r="Y11" s="99">
        <v>32</v>
      </c>
      <c r="Z11" s="100"/>
      <c r="AA11" s="153">
        <f t="shared" si="4"/>
        <v>96.799999999999983</v>
      </c>
    </row>
    <row r="12" spans="1:27" ht="18.95" customHeight="1">
      <c r="A12" s="8">
        <v>7</v>
      </c>
      <c r="B12" s="1" t="s">
        <v>3</v>
      </c>
      <c r="C12" s="1" t="s">
        <v>8</v>
      </c>
      <c r="D12" s="1" t="s">
        <v>49</v>
      </c>
      <c r="E12" s="1" t="s">
        <v>9</v>
      </c>
      <c r="F12" s="2">
        <v>4</v>
      </c>
      <c r="G12" s="9">
        <v>3</v>
      </c>
      <c r="H12" s="10">
        <v>2</v>
      </c>
      <c r="I12" s="11">
        <v>10.5</v>
      </c>
      <c r="J12" s="2">
        <v>7</v>
      </c>
      <c r="K12" s="14">
        <v>8</v>
      </c>
      <c r="L12" s="14">
        <v>8</v>
      </c>
      <c r="M12" s="141">
        <v>8</v>
      </c>
      <c r="N12" s="141">
        <v>8</v>
      </c>
      <c r="O12" s="70">
        <f t="shared" si="2"/>
        <v>9.6</v>
      </c>
      <c r="P12" s="70">
        <f t="shared" si="2"/>
        <v>9.6</v>
      </c>
      <c r="Q12" s="14">
        <v>7</v>
      </c>
      <c r="R12" s="14">
        <v>7</v>
      </c>
      <c r="S12" s="14">
        <v>7</v>
      </c>
      <c r="T12" s="14">
        <v>6</v>
      </c>
      <c r="U12" s="14">
        <v>6</v>
      </c>
      <c r="V12" s="14">
        <v>5</v>
      </c>
      <c r="W12" s="149">
        <v>8.4</v>
      </c>
      <c r="X12" s="98">
        <f t="shared" si="3"/>
        <v>124.1</v>
      </c>
      <c r="Y12" s="99">
        <v>16</v>
      </c>
      <c r="Z12" s="100"/>
      <c r="AA12" s="153">
        <f t="shared" si="4"/>
        <v>108.1</v>
      </c>
    </row>
    <row r="13" spans="1:27" ht="18.95" customHeight="1">
      <c r="A13" s="8">
        <v>8</v>
      </c>
      <c r="B13" s="1" t="s">
        <v>28</v>
      </c>
      <c r="C13" s="1" t="s">
        <v>29</v>
      </c>
      <c r="D13" s="1" t="s">
        <v>49</v>
      </c>
      <c r="E13" s="1" t="s">
        <v>30</v>
      </c>
      <c r="F13" s="2">
        <v>6</v>
      </c>
      <c r="G13" s="139">
        <v>11</v>
      </c>
      <c r="H13" s="10">
        <v>4</v>
      </c>
      <c r="I13" s="11">
        <v>1.5</v>
      </c>
      <c r="J13" s="142">
        <v>15</v>
      </c>
      <c r="K13" s="14">
        <v>8</v>
      </c>
      <c r="L13" s="14">
        <v>8</v>
      </c>
      <c r="M13" s="14">
        <v>8</v>
      </c>
      <c r="N13" s="14">
        <v>8</v>
      </c>
      <c r="O13" s="70">
        <f t="shared" si="2"/>
        <v>9.6</v>
      </c>
      <c r="P13" s="70">
        <f t="shared" si="2"/>
        <v>9.6</v>
      </c>
      <c r="Q13" s="14">
        <v>7</v>
      </c>
      <c r="R13" s="14">
        <v>7</v>
      </c>
      <c r="S13" s="14">
        <v>7</v>
      </c>
      <c r="T13" s="14">
        <v>6</v>
      </c>
      <c r="U13" s="14">
        <v>6</v>
      </c>
      <c r="V13" s="14">
        <v>5</v>
      </c>
      <c r="W13" s="149">
        <v>8.4</v>
      </c>
      <c r="X13" s="98">
        <f t="shared" si="3"/>
        <v>135.1</v>
      </c>
      <c r="Y13" s="99">
        <v>26</v>
      </c>
      <c r="Z13" s="100"/>
      <c r="AA13" s="153">
        <f t="shared" si="4"/>
        <v>109.1</v>
      </c>
    </row>
    <row r="14" spans="1:27" ht="18.95" customHeight="1">
      <c r="A14" s="8">
        <v>9</v>
      </c>
      <c r="B14" s="1" t="s">
        <v>31</v>
      </c>
      <c r="C14" s="1" t="s">
        <v>32</v>
      </c>
      <c r="D14" s="1" t="s">
        <v>49</v>
      </c>
      <c r="E14" s="1" t="s">
        <v>33</v>
      </c>
      <c r="F14" s="142">
        <v>15</v>
      </c>
      <c r="G14" s="9">
        <v>5</v>
      </c>
      <c r="H14" s="10">
        <v>7</v>
      </c>
      <c r="I14" s="11">
        <v>12</v>
      </c>
      <c r="J14" s="2">
        <v>8</v>
      </c>
      <c r="K14" s="14">
        <v>8</v>
      </c>
      <c r="L14" s="14">
        <v>8</v>
      </c>
      <c r="M14" s="14">
        <v>8</v>
      </c>
      <c r="N14" s="141">
        <v>8</v>
      </c>
      <c r="O14" s="70">
        <f t="shared" si="2"/>
        <v>9.6</v>
      </c>
      <c r="P14" s="70">
        <f t="shared" si="2"/>
        <v>9.6</v>
      </c>
      <c r="Q14" s="14">
        <v>7</v>
      </c>
      <c r="R14" s="14">
        <v>7</v>
      </c>
      <c r="S14" s="14">
        <v>7</v>
      </c>
      <c r="T14" s="14">
        <v>6</v>
      </c>
      <c r="U14" s="14">
        <v>6</v>
      </c>
      <c r="V14" s="14">
        <v>5</v>
      </c>
      <c r="W14" s="149">
        <v>8.4</v>
      </c>
      <c r="X14" s="98">
        <f t="shared" si="3"/>
        <v>144.6</v>
      </c>
      <c r="Y14" s="99">
        <v>23</v>
      </c>
      <c r="Z14" s="100"/>
      <c r="AA14" s="153">
        <f t="shared" si="4"/>
        <v>121.6</v>
      </c>
    </row>
    <row r="15" spans="1:27" ht="18.95" customHeight="1">
      <c r="A15" s="8">
        <v>10</v>
      </c>
      <c r="B15" s="1" t="s">
        <v>13</v>
      </c>
      <c r="C15" s="1" t="s">
        <v>14</v>
      </c>
      <c r="D15" s="1" t="s">
        <v>49</v>
      </c>
      <c r="E15" s="1" t="s">
        <v>15</v>
      </c>
      <c r="F15" s="2">
        <v>7</v>
      </c>
      <c r="G15" s="9">
        <v>7</v>
      </c>
      <c r="H15" s="10">
        <v>8</v>
      </c>
      <c r="I15" s="11">
        <v>15</v>
      </c>
      <c r="J15" s="2">
        <v>5</v>
      </c>
      <c r="K15" s="14">
        <v>8</v>
      </c>
      <c r="L15" s="14">
        <v>8</v>
      </c>
      <c r="M15" s="141">
        <v>8</v>
      </c>
      <c r="N15" s="141">
        <v>8</v>
      </c>
      <c r="O15" s="70">
        <f>8*1.2</f>
        <v>9.6</v>
      </c>
      <c r="P15" s="70">
        <f>8*1.2</f>
        <v>9.6</v>
      </c>
      <c r="Q15" s="14">
        <v>7</v>
      </c>
      <c r="R15" s="14">
        <v>7</v>
      </c>
      <c r="S15" s="14">
        <v>7</v>
      </c>
      <c r="T15" s="14">
        <v>6</v>
      </c>
      <c r="U15" s="14">
        <v>6</v>
      </c>
      <c r="V15" s="14">
        <v>5</v>
      </c>
      <c r="W15" s="149">
        <v>8.4</v>
      </c>
      <c r="X15" s="98">
        <f t="shared" si="3"/>
        <v>139.6</v>
      </c>
      <c r="Y15" s="99">
        <v>16</v>
      </c>
      <c r="Z15" s="100"/>
      <c r="AA15" s="153">
        <f t="shared" si="4"/>
        <v>123.6</v>
      </c>
    </row>
    <row r="16" spans="1:27" ht="18.95" customHeight="1">
      <c r="A16" s="8">
        <v>11</v>
      </c>
      <c r="B16" s="1" t="s">
        <v>119</v>
      </c>
      <c r="C16" s="1" t="s">
        <v>120</v>
      </c>
      <c r="D16" s="1" t="s">
        <v>50</v>
      </c>
      <c r="E16" s="1" t="s">
        <v>5</v>
      </c>
      <c r="F16" s="14">
        <v>16</v>
      </c>
      <c r="G16" s="141">
        <v>16</v>
      </c>
      <c r="H16" s="141">
        <v>16</v>
      </c>
      <c r="I16" s="14">
        <v>24</v>
      </c>
      <c r="J16" s="14">
        <v>16</v>
      </c>
      <c r="K16" s="9">
        <v>5</v>
      </c>
      <c r="L16" s="9">
        <v>5</v>
      </c>
      <c r="M16" s="9">
        <v>5</v>
      </c>
      <c r="N16" s="9">
        <v>5</v>
      </c>
      <c r="O16" s="70">
        <f>5*1.2</f>
        <v>6</v>
      </c>
      <c r="P16" s="70">
        <f>5*1.2</f>
        <v>6</v>
      </c>
      <c r="Q16" s="9">
        <v>5</v>
      </c>
      <c r="R16" s="9">
        <v>5</v>
      </c>
      <c r="S16" s="9">
        <v>5</v>
      </c>
      <c r="T16" s="14">
        <v>6</v>
      </c>
      <c r="U16" s="14">
        <v>6</v>
      </c>
      <c r="V16" s="14">
        <v>5</v>
      </c>
      <c r="W16" s="154">
        <v>6</v>
      </c>
      <c r="X16" s="98">
        <f>SUM(F16:W16)</f>
        <v>158</v>
      </c>
      <c r="Y16" s="99">
        <v>32</v>
      </c>
      <c r="Z16" s="100"/>
      <c r="AA16" s="153">
        <f>X16-Y16</f>
        <v>126</v>
      </c>
    </row>
    <row r="17" spans="1:27" ht="18.95" customHeight="1">
      <c r="A17" s="8">
        <v>12</v>
      </c>
      <c r="B17" s="1" t="s">
        <v>34</v>
      </c>
      <c r="C17" s="1" t="s">
        <v>35</v>
      </c>
      <c r="D17" s="1" t="s">
        <v>49</v>
      </c>
      <c r="E17" s="1" t="s">
        <v>36</v>
      </c>
      <c r="F17" s="140">
        <v>12</v>
      </c>
      <c r="G17" s="9">
        <v>6</v>
      </c>
      <c r="H17" s="10">
        <v>11</v>
      </c>
      <c r="I17" s="11">
        <v>13.5</v>
      </c>
      <c r="J17" s="140">
        <v>15</v>
      </c>
      <c r="K17" s="14">
        <v>8</v>
      </c>
      <c r="L17" s="14">
        <v>8</v>
      </c>
      <c r="M17" s="14">
        <v>8</v>
      </c>
      <c r="N17" s="14">
        <v>8</v>
      </c>
      <c r="O17" s="70">
        <f>8*1.2</f>
        <v>9.6</v>
      </c>
      <c r="P17" s="70">
        <f>8*1.2</f>
        <v>9.6</v>
      </c>
      <c r="Q17" s="14">
        <v>7</v>
      </c>
      <c r="R17" s="14">
        <v>7</v>
      </c>
      <c r="S17" s="14">
        <v>7</v>
      </c>
      <c r="T17" s="14">
        <v>6</v>
      </c>
      <c r="U17" s="14">
        <v>6</v>
      </c>
      <c r="V17" s="14">
        <v>5</v>
      </c>
      <c r="W17" s="149">
        <v>8.4</v>
      </c>
      <c r="X17" s="98">
        <f t="shared" si="3"/>
        <v>155.1</v>
      </c>
      <c r="Y17" s="99">
        <v>27</v>
      </c>
      <c r="Z17" s="100"/>
      <c r="AA17" s="153">
        <f t="shared" si="4"/>
        <v>128.1</v>
      </c>
    </row>
    <row r="18" spans="1:27" ht="18.95" customHeight="1">
      <c r="A18" s="8">
        <v>13</v>
      </c>
      <c r="B18" s="1" t="s">
        <v>22</v>
      </c>
      <c r="C18" s="1" t="s">
        <v>23</v>
      </c>
      <c r="D18" s="1" t="s">
        <v>49</v>
      </c>
      <c r="E18" s="1" t="s">
        <v>5</v>
      </c>
      <c r="F18" s="2">
        <v>9</v>
      </c>
      <c r="G18" s="9">
        <v>10</v>
      </c>
      <c r="H18" s="139">
        <v>13</v>
      </c>
      <c r="I18" s="11">
        <v>19.5</v>
      </c>
      <c r="J18" s="142">
        <v>15</v>
      </c>
      <c r="K18" s="14">
        <v>8</v>
      </c>
      <c r="L18" s="14">
        <v>8</v>
      </c>
      <c r="M18" s="14">
        <v>8</v>
      </c>
      <c r="N18" s="14">
        <v>8</v>
      </c>
      <c r="O18" s="70">
        <f>7*1.2</f>
        <v>8.4</v>
      </c>
      <c r="P18" s="70">
        <f>6*1.2</f>
        <v>7.1999999999999993</v>
      </c>
      <c r="Q18" s="14">
        <v>7</v>
      </c>
      <c r="R18" s="14">
        <v>7</v>
      </c>
      <c r="S18" s="14">
        <v>7</v>
      </c>
      <c r="T18" s="14">
        <v>6</v>
      </c>
      <c r="U18" s="14">
        <v>6</v>
      </c>
      <c r="V18" s="14">
        <v>5</v>
      </c>
      <c r="W18" s="149">
        <v>8.4</v>
      </c>
      <c r="X18" s="98">
        <f>SUM(F18:W18)</f>
        <v>160.50000000000003</v>
      </c>
      <c r="Y18" s="99">
        <v>28</v>
      </c>
      <c r="Z18" s="100"/>
      <c r="AA18" s="153">
        <f>X18-Y18</f>
        <v>132.50000000000003</v>
      </c>
    </row>
    <row r="19" spans="1:27" ht="18.95" customHeight="1">
      <c r="A19" s="8">
        <v>14</v>
      </c>
      <c r="B19" s="1" t="s">
        <v>21</v>
      </c>
      <c r="C19" s="1" t="s">
        <v>37</v>
      </c>
      <c r="D19" s="1" t="s">
        <v>49</v>
      </c>
      <c r="E19" s="1" t="s">
        <v>18</v>
      </c>
      <c r="F19" s="140">
        <v>11</v>
      </c>
      <c r="G19" s="139">
        <v>12</v>
      </c>
      <c r="H19" s="10">
        <v>9</v>
      </c>
      <c r="I19" s="11">
        <v>18</v>
      </c>
      <c r="J19" s="2">
        <v>9</v>
      </c>
      <c r="K19" s="14">
        <v>8</v>
      </c>
      <c r="L19" s="14">
        <v>8</v>
      </c>
      <c r="M19" s="14">
        <v>8</v>
      </c>
      <c r="N19" s="14">
        <v>8</v>
      </c>
      <c r="O19" s="70">
        <f>8*1.2</f>
        <v>9.6</v>
      </c>
      <c r="P19" s="70">
        <f>8*1.2</f>
        <v>9.6</v>
      </c>
      <c r="Q19" s="14">
        <v>7</v>
      </c>
      <c r="R19" s="14">
        <v>7</v>
      </c>
      <c r="S19" s="14">
        <v>7</v>
      </c>
      <c r="T19" s="14">
        <v>6</v>
      </c>
      <c r="U19" s="14">
        <v>6</v>
      </c>
      <c r="V19" s="14">
        <v>5</v>
      </c>
      <c r="W19" s="149">
        <v>8.4</v>
      </c>
      <c r="X19" s="98">
        <f t="shared" si="1"/>
        <v>156.6</v>
      </c>
      <c r="Y19" s="99">
        <v>23</v>
      </c>
      <c r="Z19" s="100"/>
      <c r="AA19" s="153">
        <f t="shared" si="0"/>
        <v>133.6</v>
      </c>
    </row>
    <row r="20" spans="1:27" ht="18.95" customHeight="1">
      <c r="A20" s="8">
        <v>15</v>
      </c>
      <c r="B20" s="1" t="s">
        <v>38</v>
      </c>
      <c r="C20" s="1" t="s">
        <v>39</v>
      </c>
      <c r="D20" s="1" t="s">
        <v>49</v>
      </c>
      <c r="E20" s="1" t="s">
        <v>5</v>
      </c>
      <c r="F20" s="2">
        <v>10</v>
      </c>
      <c r="G20" s="139">
        <v>13</v>
      </c>
      <c r="H20" s="10">
        <v>10</v>
      </c>
      <c r="I20" s="11">
        <v>16.5</v>
      </c>
      <c r="J20" s="142">
        <v>15</v>
      </c>
      <c r="K20" s="14">
        <v>8</v>
      </c>
      <c r="L20" s="14">
        <v>8</v>
      </c>
      <c r="M20" s="14">
        <v>8</v>
      </c>
      <c r="N20" s="14">
        <v>8</v>
      </c>
      <c r="O20" s="70">
        <f>8*1.2</f>
        <v>9.6</v>
      </c>
      <c r="P20" s="70">
        <f>8*1.2</f>
        <v>9.6</v>
      </c>
      <c r="Q20" s="14">
        <v>7</v>
      </c>
      <c r="R20" s="14">
        <v>7</v>
      </c>
      <c r="S20" s="14">
        <v>7</v>
      </c>
      <c r="T20" s="14">
        <v>6</v>
      </c>
      <c r="U20" s="14">
        <v>6</v>
      </c>
      <c r="V20" s="14">
        <v>5</v>
      </c>
      <c r="W20" s="149">
        <v>8.4</v>
      </c>
      <c r="X20" s="98">
        <f t="shared" si="1"/>
        <v>162.1</v>
      </c>
      <c r="Y20" s="99">
        <v>28</v>
      </c>
      <c r="Z20" s="100"/>
      <c r="AA20" s="153">
        <f t="shared" si="0"/>
        <v>134.1</v>
      </c>
    </row>
    <row r="21" spans="1:27" ht="18.95" customHeight="1">
      <c r="A21" s="8">
        <v>16</v>
      </c>
      <c r="B21" s="1" t="s">
        <v>24</v>
      </c>
      <c r="C21" s="1" t="s">
        <v>25</v>
      </c>
      <c r="D21" s="1" t="s">
        <v>50</v>
      </c>
      <c r="E21" s="1" t="s">
        <v>26</v>
      </c>
      <c r="F21" s="2">
        <v>13</v>
      </c>
      <c r="G21" s="9">
        <v>14</v>
      </c>
      <c r="H21" s="139">
        <v>14</v>
      </c>
      <c r="I21" s="11">
        <v>21</v>
      </c>
      <c r="J21" s="139">
        <v>15</v>
      </c>
      <c r="K21" s="9">
        <v>6</v>
      </c>
      <c r="L21" s="15">
        <v>7</v>
      </c>
      <c r="M21" s="15">
        <v>7</v>
      </c>
      <c r="N21" s="15">
        <v>7</v>
      </c>
      <c r="O21" s="71">
        <f>7*1.2</f>
        <v>8.4</v>
      </c>
      <c r="P21" s="70">
        <f>6*1.2</f>
        <v>7.1999999999999993</v>
      </c>
      <c r="Q21" s="14">
        <v>7</v>
      </c>
      <c r="R21" s="14">
        <v>7</v>
      </c>
      <c r="S21" s="14">
        <v>7</v>
      </c>
      <c r="T21" s="14">
        <v>6</v>
      </c>
      <c r="U21" s="14">
        <v>6</v>
      </c>
      <c r="V21" s="14">
        <v>5</v>
      </c>
      <c r="W21" s="149">
        <v>8.4</v>
      </c>
      <c r="X21" s="98">
        <f t="shared" si="1"/>
        <v>166.00000000000003</v>
      </c>
      <c r="Y21" s="99">
        <v>29</v>
      </c>
      <c r="Z21" s="100"/>
      <c r="AA21" s="153">
        <f t="shared" si="0"/>
        <v>137.00000000000003</v>
      </c>
    </row>
    <row r="22" spans="1:27" ht="18.75">
      <c r="A22" s="8">
        <v>17</v>
      </c>
      <c r="B22" s="1" t="s">
        <v>179</v>
      </c>
      <c r="C22" s="1" t="s">
        <v>182</v>
      </c>
      <c r="D22" s="1" t="s">
        <v>50</v>
      </c>
      <c r="E22" s="1" t="s">
        <v>45</v>
      </c>
      <c r="F22" s="14">
        <v>16</v>
      </c>
      <c r="G22" s="141">
        <v>16</v>
      </c>
      <c r="H22" s="141">
        <v>16</v>
      </c>
      <c r="I22" s="133">
        <v>24</v>
      </c>
      <c r="J22" s="14">
        <v>16</v>
      </c>
      <c r="K22" s="14">
        <v>8</v>
      </c>
      <c r="L22" s="14">
        <v>8</v>
      </c>
      <c r="M22" s="14">
        <v>8</v>
      </c>
      <c r="N22" s="14">
        <v>8</v>
      </c>
      <c r="O22" s="134">
        <v>9.6</v>
      </c>
      <c r="P22" s="134">
        <v>9.6</v>
      </c>
      <c r="Q22" s="14">
        <v>7</v>
      </c>
      <c r="R22" s="14">
        <v>7</v>
      </c>
      <c r="S22" s="14">
        <v>7</v>
      </c>
      <c r="T22" s="9">
        <v>2</v>
      </c>
      <c r="U22" s="9">
        <v>3</v>
      </c>
      <c r="V22" s="9">
        <v>3</v>
      </c>
      <c r="W22" s="154">
        <v>2.4</v>
      </c>
      <c r="X22" s="98">
        <f t="shared" si="1"/>
        <v>170.6</v>
      </c>
      <c r="Y22" s="99">
        <v>32</v>
      </c>
      <c r="Z22" s="100"/>
      <c r="AA22" s="153">
        <f t="shared" si="0"/>
        <v>138.6</v>
      </c>
    </row>
    <row r="23" spans="1:27" ht="18.75">
      <c r="A23" s="8">
        <v>18</v>
      </c>
      <c r="B23" s="1" t="s">
        <v>180</v>
      </c>
      <c r="C23" s="1" t="s">
        <v>181</v>
      </c>
      <c r="D23" s="1" t="s">
        <v>50</v>
      </c>
      <c r="E23" s="1" t="s">
        <v>5</v>
      </c>
      <c r="F23" s="14">
        <v>16</v>
      </c>
      <c r="G23" s="141">
        <v>16</v>
      </c>
      <c r="H23" s="141">
        <v>16</v>
      </c>
      <c r="I23" s="133">
        <v>24</v>
      </c>
      <c r="J23" s="14">
        <v>16</v>
      </c>
      <c r="K23" s="14">
        <v>8</v>
      </c>
      <c r="L23" s="14">
        <v>8</v>
      </c>
      <c r="M23" s="14">
        <v>8</v>
      </c>
      <c r="N23" s="14">
        <v>8</v>
      </c>
      <c r="O23" s="134">
        <v>9.6</v>
      </c>
      <c r="P23" s="134">
        <v>9.6</v>
      </c>
      <c r="Q23" s="14">
        <v>7</v>
      </c>
      <c r="R23" s="14">
        <v>7</v>
      </c>
      <c r="S23" s="14">
        <v>7</v>
      </c>
      <c r="T23" s="13">
        <v>4</v>
      </c>
      <c r="U23" s="13">
        <v>5</v>
      </c>
      <c r="V23" s="132">
        <v>5</v>
      </c>
      <c r="W23" s="26">
        <v>4.8</v>
      </c>
      <c r="X23" s="98">
        <f>SUM(F23:W23)</f>
        <v>179</v>
      </c>
      <c r="Y23" s="99">
        <v>32</v>
      </c>
      <c r="Z23" s="100"/>
      <c r="AA23" s="153">
        <f t="shared" si="0"/>
        <v>147</v>
      </c>
    </row>
    <row r="24" spans="1:27" ht="18.75">
      <c r="C24" s="19" t="s">
        <v>47</v>
      </c>
      <c r="D24" s="18"/>
      <c r="K24" s="48"/>
      <c r="L24" s="48"/>
      <c r="M24" s="48"/>
      <c r="N24" s="48"/>
      <c r="O24" s="72"/>
      <c r="P24" s="72"/>
      <c r="Q24" s="48"/>
      <c r="R24" s="48"/>
      <c r="S24" s="48"/>
      <c r="T24" s="131"/>
      <c r="U24" s="131"/>
      <c r="V24" s="131"/>
      <c r="W24" s="48"/>
    </row>
    <row r="25" spans="1:27">
      <c r="C25" s="17" t="s">
        <v>27</v>
      </c>
      <c r="D25" s="17"/>
      <c r="K25" s="48"/>
      <c r="L25" s="48"/>
      <c r="M25" s="48"/>
      <c r="N25" s="48"/>
      <c r="O25" s="72"/>
      <c r="P25" s="72"/>
      <c r="Q25" s="48"/>
      <c r="R25" s="48"/>
      <c r="S25" s="48"/>
      <c r="T25" s="131"/>
      <c r="U25" s="131"/>
      <c r="V25" s="131"/>
      <c r="W25" s="48"/>
    </row>
    <row r="26" spans="1:27">
      <c r="K26" s="48"/>
      <c r="L26" s="48"/>
      <c r="M26" s="48"/>
      <c r="N26" s="48"/>
      <c r="O26" s="72"/>
      <c r="P26" s="72"/>
      <c r="Q26" s="48"/>
      <c r="R26" s="48"/>
      <c r="S26" s="48"/>
      <c r="T26" s="131"/>
      <c r="U26" s="131"/>
      <c r="V26" s="131"/>
      <c r="W26" s="48"/>
    </row>
  </sheetData>
  <sortState ref="A6:AA23">
    <sortCondition ref="AA7"/>
  </sortState>
  <pageMargins left="0.75" right="0.75" top="1" bottom="1" header="0.5" footer="0.5"/>
  <pageSetup paperSize="9" scale="74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view="pageBreakPreview" zoomScale="60" zoomScaleNormal="75" workbookViewId="0">
      <selection activeCell="Y15" sqref="Y15"/>
    </sheetView>
  </sheetViews>
  <sheetFormatPr defaultColWidth="10.875" defaultRowHeight="18.75"/>
  <cols>
    <col min="1" max="1" width="10.875" style="2"/>
    <col min="2" max="2" width="15" style="27" customWidth="1"/>
    <col min="3" max="3" width="17.625" style="27" customWidth="1"/>
    <col min="4" max="4" width="5" style="27" customWidth="1"/>
    <col min="5" max="5" width="17.625" style="40" customWidth="1"/>
    <col min="6" max="6" width="9" style="27" customWidth="1"/>
    <col min="7" max="10" width="4" style="27" customWidth="1"/>
    <col min="11" max="11" width="7.375" style="79" customWidth="1"/>
    <col min="12" max="12" width="6" style="79" customWidth="1"/>
    <col min="13" max="15" width="4" style="27" customWidth="1"/>
    <col min="16" max="18" width="4" style="77" customWidth="1"/>
    <col min="19" max="19" width="5.125" style="77" customWidth="1"/>
    <col min="20" max="20" width="7.625" style="27" customWidth="1"/>
    <col min="21" max="22" width="4.875" style="27" customWidth="1"/>
    <col min="23" max="23" width="6" style="27" customWidth="1"/>
    <col min="24" max="16384" width="10.875" style="27"/>
  </cols>
  <sheetData>
    <row r="1" spans="1:23">
      <c r="D1" s="7" t="s">
        <v>48</v>
      </c>
    </row>
    <row r="2" spans="1:23">
      <c r="E2" s="28" t="s">
        <v>137</v>
      </c>
    </row>
    <row r="3" spans="1:23" ht="19.5" thickBot="1">
      <c r="A3" s="36"/>
      <c r="B3" s="32"/>
      <c r="C3" s="32"/>
      <c r="D3" s="32"/>
      <c r="E3" s="41"/>
      <c r="F3" s="32" t="s">
        <v>134</v>
      </c>
      <c r="H3" s="32" t="s">
        <v>130</v>
      </c>
      <c r="I3" s="32"/>
      <c r="J3" s="32"/>
      <c r="K3" s="80"/>
      <c r="L3" s="80"/>
      <c r="M3" s="32"/>
      <c r="N3" s="32"/>
      <c r="O3" s="32"/>
      <c r="P3" s="135" t="s">
        <v>175</v>
      </c>
      <c r="Q3" s="135"/>
      <c r="R3" s="135"/>
      <c r="T3" s="37"/>
      <c r="U3" s="32"/>
      <c r="V3" s="32"/>
      <c r="W3" s="32"/>
    </row>
    <row r="4" spans="1:23" s="28" customFormat="1">
      <c r="A4" s="5"/>
      <c r="B4" s="37"/>
      <c r="C4" s="37"/>
      <c r="D4" s="37"/>
      <c r="E4" s="75"/>
      <c r="F4" s="32" t="s">
        <v>135</v>
      </c>
      <c r="G4" s="37">
        <v>1</v>
      </c>
      <c r="H4" s="37">
        <v>2</v>
      </c>
      <c r="I4" s="37">
        <v>3</v>
      </c>
      <c r="J4" s="37">
        <v>4</v>
      </c>
      <c r="K4" s="89">
        <v>5</v>
      </c>
      <c r="L4" s="89">
        <v>6</v>
      </c>
      <c r="M4" s="37">
        <v>7</v>
      </c>
      <c r="N4" s="37">
        <v>8</v>
      </c>
      <c r="O4" s="37">
        <v>9</v>
      </c>
      <c r="P4" s="88">
        <v>1</v>
      </c>
      <c r="Q4" s="88">
        <v>2</v>
      </c>
      <c r="R4" s="88">
        <v>3</v>
      </c>
      <c r="S4" s="155">
        <v>4</v>
      </c>
      <c r="T4" s="112" t="s">
        <v>123</v>
      </c>
      <c r="U4" s="113" t="s">
        <v>126</v>
      </c>
      <c r="V4" s="114" t="s">
        <v>126</v>
      </c>
      <c r="W4" s="115" t="s">
        <v>42</v>
      </c>
    </row>
    <row r="5" spans="1:23" s="8" customFormat="1">
      <c r="A5" s="47"/>
      <c r="B5" s="47"/>
      <c r="C5" s="47"/>
      <c r="D5" s="47"/>
      <c r="E5" s="90"/>
      <c r="F5" s="91" t="s">
        <v>136</v>
      </c>
      <c r="G5" s="47"/>
      <c r="H5" s="47"/>
      <c r="I5" s="47"/>
      <c r="J5" s="47"/>
      <c r="K5" s="92" t="s">
        <v>128</v>
      </c>
      <c r="L5" s="92" t="s">
        <v>128</v>
      </c>
      <c r="M5" s="47"/>
      <c r="N5" s="47"/>
      <c r="O5" s="47"/>
      <c r="P5" s="47"/>
      <c r="Q5" s="47"/>
      <c r="R5" s="47"/>
      <c r="S5" s="91" t="s">
        <v>128</v>
      </c>
      <c r="T5" s="109"/>
      <c r="U5" s="53" t="s">
        <v>153</v>
      </c>
      <c r="V5" s="101" t="s">
        <v>154</v>
      </c>
      <c r="W5" s="118"/>
    </row>
    <row r="6" spans="1:23">
      <c r="A6" s="30">
        <v>1</v>
      </c>
      <c r="B6" s="29" t="s">
        <v>107</v>
      </c>
      <c r="C6" s="27" t="s">
        <v>115</v>
      </c>
      <c r="D6" s="27" t="s">
        <v>50</v>
      </c>
      <c r="E6" s="42" t="s">
        <v>116</v>
      </c>
      <c r="F6" s="39">
        <v>6</v>
      </c>
      <c r="G6" s="76">
        <v>1</v>
      </c>
      <c r="H6" s="76">
        <v>5</v>
      </c>
      <c r="I6" s="76">
        <v>2</v>
      </c>
      <c r="J6" s="76">
        <v>2</v>
      </c>
      <c r="K6" s="81">
        <v>1.2</v>
      </c>
      <c r="L6" s="81">
        <v>1.2</v>
      </c>
      <c r="M6" s="76">
        <v>1</v>
      </c>
      <c r="N6" s="76">
        <v>3</v>
      </c>
      <c r="O6" s="76">
        <v>1</v>
      </c>
      <c r="P6" s="85">
        <v>5</v>
      </c>
      <c r="Q6" s="85">
        <v>5</v>
      </c>
      <c r="R6" s="85">
        <v>5</v>
      </c>
      <c r="S6" s="85">
        <v>6</v>
      </c>
      <c r="T6" s="119">
        <f t="shared" ref="T6:T23" si="0">SUM(F6:S6)</f>
        <v>44.4</v>
      </c>
      <c r="U6" s="106">
        <v>5</v>
      </c>
      <c r="V6" s="107"/>
      <c r="W6" s="116">
        <f t="shared" ref="W6:W23" si="1">T6-U6</f>
        <v>39.4</v>
      </c>
    </row>
    <row r="7" spans="1:23" s="32" customFormat="1">
      <c r="A7" s="30">
        <v>2</v>
      </c>
      <c r="B7" s="29" t="s">
        <v>108</v>
      </c>
      <c r="C7" s="27" t="s">
        <v>113</v>
      </c>
      <c r="D7" s="27" t="s">
        <v>50</v>
      </c>
      <c r="E7" s="42" t="s">
        <v>117</v>
      </c>
      <c r="F7" s="39">
        <v>7.5</v>
      </c>
      <c r="G7" s="76">
        <v>2</v>
      </c>
      <c r="H7" s="76">
        <v>2</v>
      </c>
      <c r="I7" s="76">
        <v>1</v>
      </c>
      <c r="J7" s="76">
        <v>4</v>
      </c>
      <c r="K7" s="81">
        <v>3.6</v>
      </c>
      <c r="L7" s="81">
        <v>3.6</v>
      </c>
      <c r="M7" s="76">
        <v>2</v>
      </c>
      <c r="N7" s="76">
        <v>1</v>
      </c>
      <c r="O7" s="76">
        <v>3</v>
      </c>
      <c r="P7" s="85">
        <v>5</v>
      </c>
      <c r="Q7" s="85">
        <v>5</v>
      </c>
      <c r="R7" s="85">
        <v>5</v>
      </c>
      <c r="S7" s="85">
        <v>6</v>
      </c>
      <c r="T7" s="119">
        <f t="shared" si="0"/>
        <v>50.7</v>
      </c>
      <c r="U7" s="106">
        <v>5</v>
      </c>
      <c r="V7" s="107"/>
      <c r="W7" s="116">
        <f t="shared" si="1"/>
        <v>45.7</v>
      </c>
    </row>
    <row r="8" spans="1:23" s="77" customFormat="1">
      <c r="A8" s="30">
        <v>3</v>
      </c>
      <c r="B8" s="27" t="s">
        <v>131</v>
      </c>
      <c r="C8" s="40" t="s">
        <v>133</v>
      </c>
      <c r="D8" t="s">
        <v>50</v>
      </c>
      <c r="E8" s="40"/>
      <c r="F8" s="31">
        <v>25.5</v>
      </c>
      <c r="G8" s="77">
        <v>5</v>
      </c>
      <c r="H8" s="77">
        <v>1</v>
      </c>
      <c r="I8" s="77">
        <v>3</v>
      </c>
      <c r="J8" s="77">
        <v>3</v>
      </c>
      <c r="K8" s="82">
        <v>2.4</v>
      </c>
      <c r="L8" s="82">
        <v>4.8</v>
      </c>
      <c r="M8" s="77">
        <v>4</v>
      </c>
      <c r="N8" s="77">
        <v>2</v>
      </c>
      <c r="O8" s="77">
        <v>2</v>
      </c>
      <c r="P8" s="77">
        <v>1</v>
      </c>
      <c r="Q8" s="77">
        <v>1</v>
      </c>
      <c r="R8" s="77">
        <v>1</v>
      </c>
      <c r="S8" s="39">
        <v>3.6</v>
      </c>
      <c r="T8" s="119">
        <f>SUM(F8:S8)</f>
        <v>59.3</v>
      </c>
      <c r="U8" s="106">
        <v>5</v>
      </c>
      <c r="V8" s="107"/>
      <c r="W8" s="116">
        <f t="shared" si="1"/>
        <v>54.3</v>
      </c>
    </row>
    <row r="9" spans="1:23" s="32" customFormat="1">
      <c r="A9" s="30">
        <v>4</v>
      </c>
      <c r="B9" s="29" t="s">
        <v>106</v>
      </c>
      <c r="C9" s="27" t="s">
        <v>114</v>
      </c>
      <c r="D9" s="27" t="s">
        <v>50</v>
      </c>
      <c r="E9" s="40" t="s">
        <v>118</v>
      </c>
      <c r="F9" s="39">
        <v>4.5</v>
      </c>
      <c r="G9" s="76">
        <v>3</v>
      </c>
      <c r="H9" s="76">
        <v>4</v>
      </c>
      <c r="I9" s="76">
        <v>5</v>
      </c>
      <c r="J9" s="76">
        <v>7</v>
      </c>
      <c r="K9" s="81">
        <v>4.8</v>
      </c>
      <c r="L9" s="81">
        <v>2.4</v>
      </c>
      <c r="M9" s="76">
        <v>3</v>
      </c>
      <c r="N9" s="76">
        <v>5</v>
      </c>
      <c r="O9" s="76">
        <v>8</v>
      </c>
      <c r="P9" s="85">
        <v>5</v>
      </c>
      <c r="Q9" s="85">
        <v>5</v>
      </c>
      <c r="R9" s="85">
        <v>5</v>
      </c>
      <c r="S9" s="31">
        <v>6</v>
      </c>
      <c r="T9" s="119">
        <f t="shared" si="0"/>
        <v>67.7</v>
      </c>
      <c r="U9" s="106">
        <v>8</v>
      </c>
      <c r="V9" s="107"/>
      <c r="W9" s="116">
        <f t="shared" si="1"/>
        <v>59.7</v>
      </c>
    </row>
    <row r="10" spans="1:23">
      <c r="A10" s="30">
        <v>5</v>
      </c>
      <c r="B10" s="29" t="s">
        <v>52</v>
      </c>
      <c r="C10" s="27" t="s">
        <v>53</v>
      </c>
      <c r="D10" t="s">
        <v>50</v>
      </c>
      <c r="E10" s="40" t="s">
        <v>54</v>
      </c>
      <c r="F10" s="39">
        <v>1.5</v>
      </c>
      <c r="G10" s="76">
        <v>4</v>
      </c>
      <c r="H10" s="86">
        <v>8</v>
      </c>
      <c r="I10" s="76">
        <v>4</v>
      </c>
      <c r="J10" s="76">
        <v>1</v>
      </c>
      <c r="K10" s="81">
        <v>6</v>
      </c>
      <c r="L10" s="87">
        <v>9.6</v>
      </c>
      <c r="M10" s="85">
        <v>8</v>
      </c>
      <c r="N10" s="85">
        <v>8</v>
      </c>
      <c r="O10" s="85">
        <v>8</v>
      </c>
      <c r="P10" s="85">
        <v>5</v>
      </c>
      <c r="Q10" s="85">
        <v>5</v>
      </c>
      <c r="R10" s="85">
        <v>5</v>
      </c>
      <c r="S10" s="31">
        <v>6</v>
      </c>
      <c r="T10" s="119">
        <f t="shared" si="0"/>
        <v>79.099999999999994</v>
      </c>
      <c r="U10" s="106">
        <v>8</v>
      </c>
      <c r="V10" s="107"/>
      <c r="W10" s="116">
        <f t="shared" si="1"/>
        <v>71.099999999999994</v>
      </c>
    </row>
    <row r="11" spans="1:23">
      <c r="A11" s="30">
        <v>6</v>
      </c>
      <c r="B11" s="27" t="s">
        <v>132</v>
      </c>
      <c r="C11" s="40" t="s">
        <v>183</v>
      </c>
      <c r="D11" t="s">
        <v>50</v>
      </c>
      <c r="E11" s="40" t="s">
        <v>117</v>
      </c>
      <c r="F11" s="31">
        <v>25.5</v>
      </c>
      <c r="G11" s="77">
        <v>6</v>
      </c>
      <c r="H11" s="77">
        <v>3</v>
      </c>
      <c r="I11" s="77">
        <v>6</v>
      </c>
      <c r="J11" s="77">
        <v>5</v>
      </c>
      <c r="K11" s="82">
        <v>7.2</v>
      </c>
      <c r="L11" s="82">
        <v>7.2</v>
      </c>
      <c r="M11" s="33">
        <v>7</v>
      </c>
      <c r="N11" s="33">
        <v>7</v>
      </c>
      <c r="O11" s="33">
        <v>7</v>
      </c>
      <c r="P11" s="77">
        <v>3</v>
      </c>
      <c r="Q11" s="77">
        <v>2</v>
      </c>
      <c r="R11" s="77">
        <v>2</v>
      </c>
      <c r="S11" s="78">
        <v>1.2</v>
      </c>
      <c r="T11" s="119">
        <f t="shared" si="0"/>
        <v>89.100000000000009</v>
      </c>
      <c r="U11" s="106">
        <v>7</v>
      </c>
      <c r="V11" s="107"/>
      <c r="W11" s="116">
        <f t="shared" si="1"/>
        <v>82.100000000000009</v>
      </c>
    </row>
    <row r="12" spans="1:23">
      <c r="A12" s="30">
        <v>7</v>
      </c>
      <c r="B12" s="29" t="s">
        <v>70</v>
      </c>
      <c r="C12" s="40" t="s">
        <v>71</v>
      </c>
      <c r="D12" t="s">
        <v>50</v>
      </c>
      <c r="E12" s="40" t="s">
        <v>72</v>
      </c>
      <c r="F12" s="39">
        <v>18</v>
      </c>
      <c r="G12" s="76">
        <v>7</v>
      </c>
      <c r="H12" s="86">
        <v>8</v>
      </c>
      <c r="I12" s="76">
        <v>7</v>
      </c>
      <c r="J12" s="76">
        <v>6</v>
      </c>
      <c r="K12" s="81">
        <v>8.4</v>
      </c>
      <c r="L12" s="81">
        <v>6</v>
      </c>
      <c r="M12" s="86">
        <v>7</v>
      </c>
      <c r="N12" s="76">
        <v>4</v>
      </c>
      <c r="O12" s="76">
        <v>4</v>
      </c>
      <c r="P12" s="85">
        <v>5</v>
      </c>
      <c r="Q12" s="85">
        <v>5</v>
      </c>
      <c r="R12" s="85">
        <v>5</v>
      </c>
      <c r="S12" s="85">
        <v>6</v>
      </c>
      <c r="T12" s="119">
        <f t="shared" si="0"/>
        <v>96.4</v>
      </c>
      <c r="U12" s="106">
        <v>8</v>
      </c>
      <c r="V12" s="107"/>
      <c r="W12" s="116">
        <f t="shared" si="1"/>
        <v>88.4</v>
      </c>
    </row>
    <row r="13" spans="1:23">
      <c r="A13" s="30">
        <v>8</v>
      </c>
      <c r="B13" s="29" t="s">
        <v>55</v>
      </c>
      <c r="C13" s="40" t="s">
        <v>56</v>
      </c>
      <c r="D13" t="s">
        <v>49</v>
      </c>
      <c r="E13" s="40" t="s">
        <v>57</v>
      </c>
      <c r="F13" s="39">
        <v>3</v>
      </c>
      <c r="G13" s="85">
        <v>9</v>
      </c>
      <c r="H13" s="85">
        <v>9</v>
      </c>
      <c r="I13" s="85">
        <v>9</v>
      </c>
      <c r="J13" s="85">
        <v>9</v>
      </c>
      <c r="K13" s="87">
        <v>10.8</v>
      </c>
      <c r="L13" s="87">
        <v>9.6</v>
      </c>
      <c r="M13" s="85">
        <v>8</v>
      </c>
      <c r="N13" s="85">
        <v>8</v>
      </c>
      <c r="O13" s="85">
        <v>8</v>
      </c>
      <c r="P13" s="85">
        <v>5</v>
      </c>
      <c r="Q13" s="85">
        <v>5</v>
      </c>
      <c r="R13" s="85">
        <v>5</v>
      </c>
      <c r="S13" s="85">
        <v>6</v>
      </c>
      <c r="T13" s="119">
        <f t="shared" si="0"/>
        <v>104.4</v>
      </c>
      <c r="U13" s="106">
        <v>9</v>
      </c>
      <c r="V13" s="107"/>
      <c r="W13" s="116">
        <f t="shared" si="1"/>
        <v>95.4</v>
      </c>
    </row>
    <row r="14" spans="1:23">
      <c r="A14" s="30">
        <v>9</v>
      </c>
      <c r="B14" s="29" t="s">
        <v>80</v>
      </c>
      <c r="C14" s="40" t="s">
        <v>81</v>
      </c>
      <c r="D14" t="s">
        <v>50</v>
      </c>
      <c r="E14" s="40" t="s">
        <v>82</v>
      </c>
      <c r="F14" s="39">
        <v>13.5</v>
      </c>
      <c r="G14" s="85">
        <v>9</v>
      </c>
      <c r="H14" s="85">
        <v>9</v>
      </c>
      <c r="I14" s="85">
        <v>9</v>
      </c>
      <c r="J14" s="85">
        <v>9</v>
      </c>
      <c r="K14" s="87">
        <v>10.8</v>
      </c>
      <c r="L14" s="87">
        <v>9.6</v>
      </c>
      <c r="M14" s="85">
        <v>8</v>
      </c>
      <c r="N14" s="85">
        <v>8</v>
      </c>
      <c r="O14" s="85">
        <v>8</v>
      </c>
      <c r="P14" s="76">
        <v>2</v>
      </c>
      <c r="Q14" s="76">
        <v>3</v>
      </c>
      <c r="R14" s="86">
        <v>4</v>
      </c>
      <c r="S14" s="39">
        <v>2.4</v>
      </c>
      <c r="T14" s="119">
        <f t="shared" si="0"/>
        <v>105.3</v>
      </c>
      <c r="U14" s="106">
        <v>9</v>
      </c>
      <c r="V14" s="107"/>
      <c r="W14" s="116">
        <f t="shared" si="1"/>
        <v>96.3</v>
      </c>
    </row>
    <row r="15" spans="1:23">
      <c r="A15" s="30">
        <v>10</v>
      </c>
      <c r="B15" s="29" t="s">
        <v>78</v>
      </c>
      <c r="C15" s="40" t="s">
        <v>79</v>
      </c>
      <c r="D15" t="s">
        <v>49</v>
      </c>
      <c r="E15" s="40" t="s">
        <v>57</v>
      </c>
      <c r="F15" s="39">
        <v>9</v>
      </c>
      <c r="G15" s="85">
        <v>9</v>
      </c>
      <c r="H15" s="85">
        <v>9</v>
      </c>
      <c r="I15" s="85">
        <v>9</v>
      </c>
      <c r="J15" s="85">
        <v>9</v>
      </c>
      <c r="K15" s="87">
        <v>10.8</v>
      </c>
      <c r="L15" s="87">
        <v>9.6</v>
      </c>
      <c r="M15" s="85">
        <v>8</v>
      </c>
      <c r="N15" s="85">
        <v>8</v>
      </c>
      <c r="O15" s="85">
        <v>8</v>
      </c>
      <c r="P15" s="85">
        <v>5</v>
      </c>
      <c r="Q15" s="85">
        <v>5</v>
      </c>
      <c r="R15" s="85">
        <v>5</v>
      </c>
      <c r="S15" s="85">
        <v>6</v>
      </c>
      <c r="T15" s="119">
        <f t="shared" si="0"/>
        <v>110.39999999999999</v>
      </c>
      <c r="U15" s="106">
        <v>9</v>
      </c>
      <c r="V15" s="107"/>
      <c r="W15" s="116">
        <f t="shared" si="1"/>
        <v>101.39999999999999</v>
      </c>
    </row>
    <row r="16" spans="1:23">
      <c r="A16" s="30">
        <v>11</v>
      </c>
      <c r="B16" s="29" t="s">
        <v>58</v>
      </c>
      <c r="C16" s="40" t="s">
        <v>59</v>
      </c>
      <c r="D16" t="s">
        <v>49</v>
      </c>
      <c r="E16" s="40" t="s">
        <v>60</v>
      </c>
      <c r="F16" s="39">
        <v>10.5</v>
      </c>
      <c r="G16" s="85">
        <v>9</v>
      </c>
      <c r="H16" s="85">
        <v>9</v>
      </c>
      <c r="I16" s="85">
        <v>9</v>
      </c>
      <c r="J16" s="85">
        <v>9</v>
      </c>
      <c r="K16" s="87">
        <v>10.8</v>
      </c>
      <c r="L16" s="87">
        <v>9.6</v>
      </c>
      <c r="M16" s="85">
        <v>8</v>
      </c>
      <c r="N16" s="85">
        <v>8</v>
      </c>
      <c r="O16" s="85">
        <v>8</v>
      </c>
      <c r="P16" s="85">
        <v>5</v>
      </c>
      <c r="Q16" s="85">
        <v>5</v>
      </c>
      <c r="R16" s="85">
        <v>5</v>
      </c>
      <c r="S16" s="85">
        <v>6</v>
      </c>
      <c r="T16" s="119">
        <f t="shared" si="0"/>
        <v>111.89999999999999</v>
      </c>
      <c r="U16" s="106">
        <v>9</v>
      </c>
      <c r="V16" s="107"/>
      <c r="W16" s="116">
        <f t="shared" si="1"/>
        <v>102.89999999999999</v>
      </c>
    </row>
    <row r="17" spans="1:23">
      <c r="A17" s="30">
        <v>12</v>
      </c>
      <c r="B17" s="29" t="s">
        <v>73</v>
      </c>
      <c r="C17" s="40" t="s">
        <v>74</v>
      </c>
      <c r="D17" t="s">
        <v>49</v>
      </c>
      <c r="E17" s="40" t="s">
        <v>75</v>
      </c>
      <c r="F17" s="39">
        <v>12</v>
      </c>
      <c r="G17" s="85">
        <v>9</v>
      </c>
      <c r="H17" s="85">
        <v>9</v>
      </c>
      <c r="I17" s="85">
        <v>9</v>
      </c>
      <c r="J17" s="85">
        <v>9</v>
      </c>
      <c r="K17" s="87">
        <v>10.8</v>
      </c>
      <c r="L17" s="87">
        <v>9.6</v>
      </c>
      <c r="M17" s="85">
        <v>8</v>
      </c>
      <c r="N17" s="85">
        <v>8</v>
      </c>
      <c r="O17" s="85">
        <v>8</v>
      </c>
      <c r="P17" s="85">
        <v>5</v>
      </c>
      <c r="Q17" s="85">
        <v>5</v>
      </c>
      <c r="R17" s="85">
        <v>5</v>
      </c>
      <c r="S17" s="85">
        <v>6</v>
      </c>
      <c r="T17" s="119">
        <f t="shared" si="0"/>
        <v>113.39999999999999</v>
      </c>
      <c r="U17" s="106">
        <v>9</v>
      </c>
      <c r="V17" s="107"/>
      <c r="W17" s="116">
        <f t="shared" si="1"/>
        <v>104.39999999999999</v>
      </c>
    </row>
    <row r="18" spans="1:23">
      <c r="A18" s="30">
        <v>13</v>
      </c>
      <c r="B18" s="29" t="s">
        <v>64</v>
      </c>
      <c r="C18" s="40" t="s">
        <v>65</v>
      </c>
      <c r="D18" t="s">
        <v>49</v>
      </c>
      <c r="E18" s="40" t="s">
        <v>66</v>
      </c>
      <c r="F18" s="39">
        <v>15</v>
      </c>
      <c r="G18" s="85">
        <v>9</v>
      </c>
      <c r="H18" s="85">
        <v>9</v>
      </c>
      <c r="I18" s="85">
        <v>9</v>
      </c>
      <c r="J18" s="85">
        <v>9</v>
      </c>
      <c r="K18" s="87">
        <v>10.8</v>
      </c>
      <c r="L18" s="87">
        <v>9.6</v>
      </c>
      <c r="M18" s="85">
        <v>8</v>
      </c>
      <c r="N18" s="85">
        <v>8</v>
      </c>
      <c r="O18" s="85">
        <v>8</v>
      </c>
      <c r="P18" s="85">
        <v>5</v>
      </c>
      <c r="Q18" s="85">
        <v>5</v>
      </c>
      <c r="R18" s="85">
        <v>5</v>
      </c>
      <c r="S18" s="85">
        <v>6</v>
      </c>
      <c r="T18" s="119">
        <f t="shared" si="0"/>
        <v>116.39999999999999</v>
      </c>
      <c r="U18" s="106">
        <v>9</v>
      </c>
      <c r="V18" s="107"/>
      <c r="W18" s="116">
        <f t="shared" si="1"/>
        <v>107.39999999999999</v>
      </c>
    </row>
    <row r="19" spans="1:23">
      <c r="A19" s="30">
        <v>14</v>
      </c>
      <c r="B19" s="29" t="s">
        <v>61</v>
      </c>
      <c r="C19" s="40" t="s">
        <v>62</v>
      </c>
      <c r="D19" t="s">
        <v>49</v>
      </c>
      <c r="E19" s="40" t="s">
        <v>63</v>
      </c>
      <c r="F19" s="39">
        <v>16.5</v>
      </c>
      <c r="G19" s="85">
        <v>9</v>
      </c>
      <c r="H19" s="85">
        <v>9</v>
      </c>
      <c r="I19" s="85">
        <v>9</v>
      </c>
      <c r="J19" s="85">
        <v>9</v>
      </c>
      <c r="K19" s="87">
        <v>10.8</v>
      </c>
      <c r="L19" s="87">
        <v>9.6</v>
      </c>
      <c r="M19" s="85">
        <v>8</v>
      </c>
      <c r="N19" s="85">
        <v>8</v>
      </c>
      <c r="O19" s="85">
        <v>8</v>
      </c>
      <c r="P19" s="85">
        <v>5</v>
      </c>
      <c r="Q19" s="85">
        <v>5</v>
      </c>
      <c r="R19" s="85">
        <v>5</v>
      </c>
      <c r="S19" s="85">
        <v>6</v>
      </c>
      <c r="T19" s="119">
        <f t="shared" si="0"/>
        <v>117.89999999999999</v>
      </c>
      <c r="U19" s="106">
        <v>9</v>
      </c>
      <c r="V19" s="107"/>
      <c r="W19" s="116">
        <f t="shared" si="1"/>
        <v>108.89999999999999</v>
      </c>
    </row>
    <row r="20" spans="1:23">
      <c r="A20" s="30">
        <v>15</v>
      </c>
      <c r="B20" s="29" t="s">
        <v>67</v>
      </c>
      <c r="C20" s="40" t="s">
        <v>68</v>
      </c>
      <c r="D20" t="s">
        <v>49</v>
      </c>
      <c r="E20" s="40" t="s">
        <v>69</v>
      </c>
      <c r="F20" s="39">
        <v>19.5</v>
      </c>
      <c r="G20" s="85">
        <v>9</v>
      </c>
      <c r="H20" s="85">
        <v>9</v>
      </c>
      <c r="I20" s="85">
        <v>9</v>
      </c>
      <c r="J20" s="85">
        <v>9</v>
      </c>
      <c r="K20" s="87">
        <v>10.8</v>
      </c>
      <c r="L20" s="87">
        <v>9.6</v>
      </c>
      <c r="M20" s="85">
        <v>8</v>
      </c>
      <c r="N20" s="85">
        <v>8</v>
      </c>
      <c r="O20" s="85">
        <v>8</v>
      </c>
      <c r="P20" s="85">
        <v>5</v>
      </c>
      <c r="Q20" s="85">
        <v>5</v>
      </c>
      <c r="R20" s="85">
        <v>5</v>
      </c>
      <c r="S20" s="85">
        <v>6</v>
      </c>
      <c r="T20" s="119">
        <f t="shared" si="0"/>
        <v>120.89999999999999</v>
      </c>
      <c r="U20" s="106">
        <v>9</v>
      </c>
      <c r="V20" s="107"/>
      <c r="W20" s="116">
        <f t="shared" si="1"/>
        <v>111.89999999999999</v>
      </c>
    </row>
    <row r="21" spans="1:23">
      <c r="A21" s="30">
        <v>16</v>
      </c>
      <c r="B21" s="29" t="s">
        <v>76</v>
      </c>
      <c r="C21" s="40" t="s">
        <v>77</v>
      </c>
      <c r="D21" t="s">
        <v>49</v>
      </c>
      <c r="E21" s="40" t="s">
        <v>63</v>
      </c>
      <c r="F21" s="39">
        <v>21</v>
      </c>
      <c r="G21" s="85">
        <v>9</v>
      </c>
      <c r="H21" s="85">
        <v>9</v>
      </c>
      <c r="I21" s="85">
        <v>9</v>
      </c>
      <c r="J21" s="85">
        <v>9</v>
      </c>
      <c r="K21" s="87">
        <v>10.8</v>
      </c>
      <c r="L21" s="87">
        <v>9.6</v>
      </c>
      <c r="M21" s="85">
        <v>8</v>
      </c>
      <c r="N21" s="85">
        <v>8</v>
      </c>
      <c r="O21" s="85">
        <v>8</v>
      </c>
      <c r="P21" s="85">
        <v>5</v>
      </c>
      <c r="Q21" s="85">
        <v>5</v>
      </c>
      <c r="R21" s="85">
        <v>5</v>
      </c>
      <c r="S21" s="85">
        <v>6</v>
      </c>
      <c r="T21" s="119">
        <f t="shared" si="0"/>
        <v>122.39999999999999</v>
      </c>
      <c r="U21" s="106">
        <v>9</v>
      </c>
      <c r="V21" s="107"/>
      <c r="W21" s="116">
        <f t="shared" si="1"/>
        <v>113.39999999999999</v>
      </c>
    </row>
    <row r="22" spans="1:23">
      <c r="A22" s="30">
        <v>17</v>
      </c>
      <c r="B22" s="29" t="s">
        <v>83</v>
      </c>
      <c r="C22" s="40" t="s">
        <v>84</v>
      </c>
      <c r="D22" t="s">
        <v>49</v>
      </c>
      <c r="E22" s="40" t="s">
        <v>63</v>
      </c>
      <c r="F22" s="39">
        <v>22.5</v>
      </c>
      <c r="G22" s="85">
        <v>9</v>
      </c>
      <c r="H22" s="85">
        <v>9</v>
      </c>
      <c r="I22" s="85">
        <v>9</v>
      </c>
      <c r="J22" s="85">
        <v>9</v>
      </c>
      <c r="K22" s="87">
        <v>10.8</v>
      </c>
      <c r="L22" s="87">
        <v>9.6</v>
      </c>
      <c r="M22" s="85">
        <v>8</v>
      </c>
      <c r="N22" s="85">
        <v>8</v>
      </c>
      <c r="O22" s="85">
        <v>8</v>
      </c>
      <c r="P22" s="85">
        <v>5</v>
      </c>
      <c r="Q22" s="85">
        <v>5</v>
      </c>
      <c r="R22" s="85">
        <v>5</v>
      </c>
      <c r="S22" s="85">
        <v>6</v>
      </c>
      <c r="T22" s="119">
        <f t="shared" si="0"/>
        <v>123.89999999999999</v>
      </c>
      <c r="U22" s="106">
        <v>9</v>
      </c>
      <c r="V22" s="107"/>
      <c r="W22" s="116">
        <f t="shared" si="1"/>
        <v>114.89999999999999</v>
      </c>
    </row>
    <row r="23" spans="1:23" ht="19.5" thickBot="1">
      <c r="A23" s="30">
        <v>18</v>
      </c>
      <c r="B23" s="27" t="s">
        <v>85</v>
      </c>
      <c r="C23" s="40" t="s">
        <v>86</v>
      </c>
      <c r="D23" t="s">
        <v>50</v>
      </c>
      <c r="E23" s="40" t="s">
        <v>87</v>
      </c>
      <c r="F23" s="31">
        <v>25.5</v>
      </c>
      <c r="G23" s="85">
        <v>9</v>
      </c>
      <c r="H23" s="85">
        <v>9</v>
      </c>
      <c r="I23" s="85">
        <v>9</v>
      </c>
      <c r="J23" s="85">
        <v>9</v>
      </c>
      <c r="K23" s="87">
        <v>10.8</v>
      </c>
      <c r="L23" s="87">
        <v>9.6</v>
      </c>
      <c r="M23" s="85">
        <v>8</v>
      </c>
      <c r="N23" s="85">
        <v>8</v>
      </c>
      <c r="O23" s="85">
        <v>8</v>
      </c>
      <c r="P23" s="85">
        <v>5</v>
      </c>
      <c r="Q23" s="85">
        <v>5</v>
      </c>
      <c r="R23" s="85">
        <v>5</v>
      </c>
      <c r="S23" s="85">
        <v>6</v>
      </c>
      <c r="T23" s="119">
        <f t="shared" si="0"/>
        <v>126.89999999999999</v>
      </c>
      <c r="U23" s="110">
        <v>9</v>
      </c>
      <c r="V23" s="111"/>
      <c r="W23" s="117">
        <f t="shared" si="1"/>
        <v>117.89999999999999</v>
      </c>
    </row>
    <row r="24" spans="1:23">
      <c r="A24" s="2" t="s">
        <v>111</v>
      </c>
      <c r="B24" s="34" t="s">
        <v>47</v>
      </c>
      <c r="C24" s="34"/>
    </row>
    <row r="25" spans="1:23">
      <c r="A25" s="2" t="s">
        <v>112</v>
      </c>
      <c r="B25" s="93" t="s">
        <v>27</v>
      </c>
      <c r="C25" s="35"/>
    </row>
    <row r="27" spans="1:23">
      <c r="S27" s="160"/>
    </row>
  </sheetData>
  <sortState ref="T6:W24">
    <sortCondition ref="T5"/>
  </sortState>
  <pageMargins left="0.75" right="0.75" top="1" bottom="1" header="0.5" footer="0.5"/>
  <pageSetup paperSize="9" scale="76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75" zoomScaleNormal="75" workbookViewId="0">
      <selection activeCell="V20" sqref="V20"/>
    </sheetView>
  </sheetViews>
  <sheetFormatPr defaultColWidth="10.875" defaultRowHeight="18.75"/>
  <cols>
    <col min="1" max="1" width="4" style="27" customWidth="1"/>
    <col min="2" max="2" width="8.875" style="27" customWidth="1"/>
    <col min="3" max="3" width="21" style="27" customWidth="1"/>
    <col min="4" max="4" width="4.875" style="27" customWidth="1"/>
    <col min="5" max="5" width="3.125" style="27" customWidth="1"/>
    <col min="6" max="7" width="2.375" style="27" bestFit="1" customWidth="1"/>
    <col min="8" max="9" width="4.375" style="27" bestFit="1" customWidth="1"/>
    <col min="10" max="12" width="2.375" style="27" bestFit="1" customWidth="1"/>
    <col min="13" max="15" width="2.375" style="27" customWidth="1"/>
    <col min="16" max="16" width="6.125" style="27" customWidth="1"/>
    <col min="17" max="17" width="7" style="79" customWidth="1"/>
    <col min="18" max="18" width="4.625" style="27" bestFit="1" customWidth="1"/>
    <col min="19" max="19" width="4.5" style="27" bestFit="1" customWidth="1"/>
    <col min="20" max="20" width="8" style="129" bestFit="1" customWidth="1"/>
    <col min="21" max="16384" width="10.875" style="27"/>
  </cols>
  <sheetData>
    <row r="1" spans="1:26">
      <c r="D1" s="7" t="s">
        <v>48</v>
      </c>
      <c r="R1" s="79"/>
      <c r="S1" s="79"/>
      <c r="W1" s="2"/>
      <c r="Z1" s="28"/>
    </row>
    <row r="2" spans="1:26" ht="18" customHeight="1">
      <c r="E2" s="28" t="s">
        <v>172</v>
      </c>
      <c r="R2" s="79"/>
      <c r="S2" s="79"/>
      <c r="W2" s="2"/>
      <c r="Z2" s="28"/>
    </row>
    <row r="3" spans="1:26" s="77" customFormat="1">
      <c r="A3" s="47"/>
      <c r="B3" s="47"/>
      <c r="C3" s="47"/>
      <c r="D3" s="73"/>
      <c r="E3" s="21"/>
      <c r="F3" s="47"/>
      <c r="G3" s="47"/>
      <c r="H3" s="47"/>
      <c r="I3" s="47"/>
      <c r="K3" s="47"/>
      <c r="L3" s="47"/>
      <c r="M3" s="47"/>
      <c r="N3" s="47"/>
      <c r="O3" s="47"/>
      <c r="P3" s="47"/>
      <c r="Q3" s="74"/>
      <c r="R3" s="74"/>
      <c r="S3" s="74"/>
      <c r="T3" s="74"/>
      <c r="U3" s="47"/>
      <c r="V3" s="47"/>
      <c r="W3" s="47"/>
      <c r="Z3" s="88"/>
    </row>
    <row r="4" spans="1:26" ht="19.5" thickBot="1">
      <c r="D4" s="147"/>
      <c r="E4" s="148" t="s">
        <v>124</v>
      </c>
      <c r="F4" s="147"/>
      <c r="G4" s="147"/>
      <c r="H4" s="147"/>
      <c r="I4" s="147"/>
      <c r="J4" s="147"/>
      <c r="K4" s="147"/>
      <c r="L4" s="147"/>
      <c r="M4" s="135" t="s">
        <v>175</v>
      </c>
      <c r="N4" s="135"/>
      <c r="O4" s="135"/>
      <c r="P4" s="135"/>
    </row>
    <row r="5" spans="1:26" s="37" customFormat="1" ht="23.1" customHeight="1">
      <c r="A5" s="37" t="s">
        <v>155</v>
      </c>
      <c r="B5" s="37" t="s">
        <v>156</v>
      </c>
      <c r="C5" s="37" t="s">
        <v>157</v>
      </c>
      <c r="D5" s="137">
        <v>1</v>
      </c>
      <c r="E5" s="137">
        <v>2</v>
      </c>
      <c r="F5" s="137">
        <v>3</v>
      </c>
      <c r="G5" s="137">
        <v>4</v>
      </c>
      <c r="H5" s="137">
        <v>5</v>
      </c>
      <c r="I5" s="137">
        <v>6</v>
      </c>
      <c r="J5" s="137">
        <v>7</v>
      </c>
      <c r="K5" s="137">
        <v>8</v>
      </c>
      <c r="L5" s="137">
        <v>9</v>
      </c>
      <c r="M5" s="37">
        <v>1</v>
      </c>
      <c r="N5" s="37">
        <v>2</v>
      </c>
      <c r="O5" s="37">
        <v>3</v>
      </c>
      <c r="P5" s="155"/>
      <c r="Q5" s="127" t="s">
        <v>123</v>
      </c>
      <c r="R5" s="113" t="s">
        <v>126</v>
      </c>
      <c r="S5" s="114" t="s">
        <v>126</v>
      </c>
      <c r="T5" s="126" t="s">
        <v>42</v>
      </c>
    </row>
    <row r="6" spans="1:26" s="37" customFormat="1" ht="23.1" customHeight="1">
      <c r="D6" s="137"/>
      <c r="E6" s="137"/>
      <c r="F6" s="137"/>
      <c r="G6" s="137"/>
      <c r="H6" s="137" t="s">
        <v>128</v>
      </c>
      <c r="I6" s="137" t="s">
        <v>128</v>
      </c>
      <c r="J6" s="137"/>
      <c r="K6" s="137"/>
      <c r="L6" s="137"/>
      <c r="P6" s="155" t="s">
        <v>128</v>
      </c>
      <c r="Q6" s="156"/>
      <c r="R6" s="157"/>
      <c r="S6" s="158"/>
      <c r="T6" s="130"/>
    </row>
    <row r="7" spans="1:26" ht="30.95" customHeight="1">
      <c r="A7" s="27">
        <v>1</v>
      </c>
      <c r="B7" s="27" t="s">
        <v>158</v>
      </c>
      <c r="C7" s="27" t="s">
        <v>159</v>
      </c>
      <c r="D7" s="27">
        <v>2</v>
      </c>
      <c r="E7" s="27">
        <v>1</v>
      </c>
      <c r="F7" s="27">
        <v>1</v>
      </c>
      <c r="G7" s="27">
        <v>1</v>
      </c>
      <c r="H7" s="78">
        <v>1.2</v>
      </c>
      <c r="I7" s="78">
        <v>3.6</v>
      </c>
      <c r="J7" s="27">
        <v>2</v>
      </c>
      <c r="K7" s="27">
        <v>2</v>
      </c>
      <c r="L7" s="27">
        <v>1</v>
      </c>
      <c r="M7" s="31">
        <v>8</v>
      </c>
      <c r="N7" s="31">
        <v>6</v>
      </c>
      <c r="O7" s="31">
        <v>6</v>
      </c>
      <c r="P7" s="31">
        <v>8.4</v>
      </c>
      <c r="Q7" s="128">
        <f>SUM(D7:P7)</f>
        <v>43.199999999999996</v>
      </c>
      <c r="R7" s="106">
        <v>8</v>
      </c>
      <c r="S7" s="107"/>
      <c r="T7" s="130">
        <f>Q7-R7-S7</f>
        <v>35.199999999999996</v>
      </c>
    </row>
    <row r="8" spans="1:26">
      <c r="A8" s="27">
        <v>2</v>
      </c>
      <c r="B8" s="27" t="s">
        <v>162</v>
      </c>
      <c r="C8" s="27" t="s">
        <v>163</v>
      </c>
      <c r="D8" s="27">
        <v>3</v>
      </c>
      <c r="E8" s="27">
        <v>2</v>
      </c>
      <c r="F8" s="27">
        <v>3</v>
      </c>
      <c r="G8" s="27">
        <v>2</v>
      </c>
      <c r="H8" s="78">
        <v>3.6</v>
      </c>
      <c r="I8" s="78">
        <v>4.8</v>
      </c>
      <c r="J8" s="27">
        <v>3</v>
      </c>
      <c r="K8" s="27">
        <v>3</v>
      </c>
      <c r="L8" s="27">
        <v>3</v>
      </c>
      <c r="M8" s="77">
        <v>3</v>
      </c>
      <c r="N8" s="33">
        <v>5</v>
      </c>
      <c r="O8" s="33">
        <v>5</v>
      </c>
      <c r="P8" s="78">
        <v>3.6</v>
      </c>
      <c r="Q8" s="128">
        <f>SUM(D8:P8)</f>
        <v>44</v>
      </c>
      <c r="R8" s="106">
        <v>5</v>
      </c>
      <c r="S8" s="107"/>
      <c r="T8" s="130">
        <f>Q8-R8-S8</f>
        <v>39</v>
      </c>
    </row>
    <row r="9" spans="1:26">
      <c r="A9" s="27">
        <v>3</v>
      </c>
      <c r="B9" s="27" t="s">
        <v>160</v>
      </c>
      <c r="C9" s="27" t="s">
        <v>161</v>
      </c>
      <c r="D9" s="27">
        <v>1</v>
      </c>
      <c r="E9" s="27">
        <v>4</v>
      </c>
      <c r="F9" s="95">
        <v>6</v>
      </c>
      <c r="G9" s="95">
        <v>6</v>
      </c>
      <c r="H9" s="78">
        <v>2.4</v>
      </c>
      <c r="I9" s="78">
        <v>1.2</v>
      </c>
      <c r="J9" s="27">
        <v>1</v>
      </c>
      <c r="K9" s="27">
        <v>1</v>
      </c>
      <c r="L9" s="27">
        <v>2</v>
      </c>
      <c r="M9" s="31">
        <v>8</v>
      </c>
      <c r="N9" s="31">
        <v>6</v>
      </c>
      <c r="O9" s="31">
        <v>6</v>
      </c>
      <c r="P9" s="31">
        <v>8.4</v>
      </c>
      <c r="Q9" s="128">
        <f t="shared" ref="Q9" si="0">SUM(D9:P9)</f>
        <v>52.999999999999993</v>
      </c>
      <c r="R9" s="106">
        <v>8</v>
      </c>
      <c r="S9" s="107"/>
      <c r="T9" s="130">
        <f t="shared" ref="T9" si="1">Q9-R9-S9</f>
        <v>44.999999999999993</v>
      </c>
    </row>
    <row r="10" spans="1:26">
      <c r="A10" s="27">
        <v>4</v>
      </c>
      <c r="B10" s="27" t="s">
        <v>164</v>
      </c>
      <c r="C10" s="27" t="s">
        <v>165</v>
      </c>
      <c r="D10" s="27">
        <v>4</v>
      </c>
      <c r="E10" s="27">
        <v>5</v>
      </c>
      <c r="F10" s="27">
        <v>2</v>
      </c>
      <c r="G10" s="27">
        <v>3</v>
      </c>
      <c r="H10" s="78">
        <v>4.8</v>
      </c>
      <c r="I10" s="78">
        <v>2.4</v>
      </c>
      <c r="J10" s="27">
        <v>5</v>
      </c>
      <c r="K10" s="95">
        <v>5</v>
      </c>
      <c r="L10" s="27">
        <v>4</v>
      </c>
      <c r="M10" s="77">
        <v>4</v>
      </c>
      <c r="N10" s="33">
        <v>5</v>
      </c>
      <c r="O10" s="33">
        <v>5</v>
      </c>
      <c r="P10" s="78">
        <v>2.4</v>
      </c>
      <c r="Q10" s="128">
        <f t="shared" ref="Q10:Q15" si="2">SUM(D10:P10)</f>
        <v>51.6</v>
      </c>
      <c r="R10" s="106">
        <v>5</v>
      </c>
      <c r="S10" s="107"/>
      <c r="T10" s="130">
        <f t="shared" ref="T10:T15" si="3">Q10-R10-S10</f>
        <v>46.6</v>
      </c>
    </row>
    <row r="11" spans="1:26">
      <c r="A11" s="27">
        <v>5</v>
      </c>
      <c r="B11" s="27" t="s">
        <v>166</v>
      </c>
      <c r="C11" s="27" t="s">
        <v>167</v>
      </c>
      <c r="D11" s="27">
        <v>5</v>
      </c>
      <c r="E11" s="27">
        <v>3</v>
      </c>
      <c r="F11" s="27">
        <v>4</v>
      </c>
      <c r="G11" s="27">
        <v>4</v>
      </c>
      <c r="H11" s="78">
        <v>6</v>
      </c>
      <c r="I11" s="78">
        <v>6</v>
      </c>
      <c r="J11" s="27">
        <v>4</v>
      </c>
      <c r="K11" s="94">
        <v>6</v>
      </c>
      <c r="L11" s="94">
        <v>6</v>
      </c>
      <c r="M11" s="95">
        <v>7</v>
      </c>
      <c r="N11" s="31">
        <v>6</v>
      </c>
      <c r="O11" s="31">
        <v>6</v>
      </c>
      <c r="P11" s="159">
        <v>6</v>
      </c>
      <c r="Q11" s="128">
        <f t="shared" si="2"/>
        <v>69</v>
      </c>
      <c r="R11" s="106">
        <v>7</v>
      </c>
      <c r="S11" s="107"/>
      <c r="T11" s="130">
        <f t="shared" si="3"/>
        <v>62</v>
      </c>
    </row>
    <row r="12" spans="1:26">
      <c r="A12" s="27">
        <v>6</v>
      </c>
      <c r="B12" s="27" t="s">
        <v>176</v>
      </c>
      <c r="C12" s="27" t="s">
        <v>177</v>
      </c>
      <c r="D12" s="94">
        <v>7</v>
      </c>
      <c r="E12" s="94">
        <v>7</v>
      </c>
      <c r="F12" s="94">
        <v>7</v>
      </c>
      <c r="G12" s="94">
        <v>7</v>
      </c>
      <c r="H12" s="94">
        <f t="shared" ref="H12:I15" si="4">7*1.2</f>
        <v>8.4</v>
      </c>
      <c r="I12" s="94">
        <f t="shared" si="4"/>
        <v>8.4</v>
      </c>
      <c r="J12" s="94">
        <v>8</v>
      </c>
      <c r="K12" s="94">
        <v>6</v>
      </c>
      <c r="L12" s="94">
        <v>6</v>
      </c>
      <c r="M12" s="77">
        <v>1</v>
      </c>
      <c r="N12" s="77">
        <v>1</v>
      </c>
      <c r="O12" s="77">
        <v>1</v>
      </c>
      <c r="P12" s="78">
        <v>4.8</v>
      </c>
      <c r="Q12" s="128">
        <f t="shared" si="2"/>
        <v>72.599999999999994</v>
      </c>
      <c r="R12" s="106">
        <v>8</v>
      </c>
      <c r="S12" s="107"/>
      <c r="T12" s="130">
        <f t="shared" si="3"/>
        <v>64.599999999999994</v>
      </c>
    </row>
    <row r="13" spans="1:26">
      <c r="A13" s="27">
        <v>7</v>
      </c>
      <c r="B13" s="27" t="s">
        <v>178</v>
      </c>
      <c r="C13" s="27" t="s">
        <v>113</v>
      </c>
      <c r="D13" s="94">
        <v>7</v>
      </c>
      <c r="E13" s="94">
        <v>7</v>
      </c>
      <c r="F13" s="94">
        <v>7</v>
      </c>
      <c r="G13" s="94">
        <v>7</v>
      </c>
      <c r="H13" s="94">
        <f t="shared" si="4"/>
        <v>8.4</v>
      </c>
      <c r="I13" s="94">
        <f t="shared" si="4"/>
        <v>8.4</v>
      </c>
      <c r="J13" s="94">
        <v>8</v>
      </c>
      <c r="K13" s="94">
        <v>6</v>
      </c>
      <c r="L13" s="94">
        <v>6</v>
      </c>
      <c r="M13" s="77">
        <v>2</v>
      </c>
      <c r="N13" s="33">
        <v>5</v>
      </c>
      <c r="O13" s="33">
        <v>5</v>
      </c>
      <c r="P13" s="78">
        <v>1.2</v>
      </c>
      <c r="Q13" s="128">
        <f t="shared" si="2"/>
        <v>78</v>
      </c>
      <c r="R13" s="106">
        <v>8</v>
      </c>
      <c r="S13" s="107"/>
      <c r="T13" s="130">
        <f t="shared" si="3"/>
        <v>70</v>
      </c>
    </row>
    <row r="14" spans="1:26">
      <c r="A14" s="27">
        <v>8</v>
      </c>
      <c r="B14" s="27" t="s">
        <v>168</v>
      </c>
      <c r="C14" s="27" t="s">
        <v>169</v>
      </c>
      <c r="D14" s="94">
        <v>7</v>
      </c>
      <c r="E14" s="94">
        <v>7</v>
      </c>
      <c r="F14" s="94">
        <v>7</v>
      </c>
      <c r="G14" s="94">
        <v>7</v>
      </c>
      <c r="H14" s="94">
        <f t="shared" si="4"/>
        <v>8.4</v>
      </c>
      <c r="I14" s="94">
        <f t="shared" si="4"/>
        <v>8.4</v>
      </c>
      <c r="J14" s="27">
        <v>6</v>
      </c>
      <c r="K14" s="94">
        <v>6</v>
      </c>
      <c r="L14" s="94">
        <v>6</v>
      </c>
      <c r="M14" s="31">
        <v>8</v>
      </c>
      <c r="N14" s="31">
        <v>6</v>
      </c>
      <c r="O14" s="31">
        <v>6</v>
      </c>
      <c r="P14" s="31">
        <v>8.4</v>
      </c>
      <c r="Q14" s="128">
        <f t="shared" si="2"/>
        <v>91.2</v>
      </c>
      <c r="R14" s="106">
        <v>8</v>
      </c>
      <c r="S14" s="107"/>
      <c r="T14" s="130">
        <f t="shared" si="3"/>
        <v>83.2</v>
      </c>
    </row>
    <row r="15" spans="1:26">
      <c r="A15" s="27">
        <v>9</v>
      </c>
      <c r="B15" s="27" t="s">
        <v>170</v>
      </c>
      <c r="C15" s="27" t="s">
        <v>171</v>
      </c>
      <c r="D15" s="94">
        <v>7</v>
      </c>
      <c r="E15" s="94">
        <v>7</v>
      </c>
      <c r="F15" s="94">
        <v>7</v>
      </c>
      <c r="G15" s="94">
        <v>7</v>
      </c>
      <c r="H15" s="94">
        <f t="shared" si="4"/>
        <v>8.4</v>
      </c>
      <c r="I15" s="94">
        <f t="shared" si="4"/>
        <v>8.4</v>
      </c>
      <c r="J15" s="94">
        <v>8</v>
      </c>
      <c r="K15" s="94">
        <v>6</v>
      </c>
      <c r="L15" s="94">
        <v>6</v>
      </c>
      <c r="M15" s="95">
        <v>7</v>
      </c>
      <c r="N15" s="31">
        <v>6</v>
      </c>
      <c r="O15" s="31">
        <v>6</v>
      </c>
      <c r="P15" s="31">
        <v>8.4</v>
      </c>
      <c r="Q15" s="128">
        <f t="shared" si="2"/>
        <v>92.2</v>
      </c>
      <c r="R15" s="106">
        <v>8</v>
      </c>
      <c r="S15" s="107"/>
      <c r="T15" s="130">
        <f t="shared" si="3"/>
        <v>84.2</v>
      </c>
    </row>
    <row r="17" spans="3:23">
      <c r="C17" s="19" t="s">
        <v>47</v>
      </c>
      <c r="D17" s="33"/>
      <c r="W17" s="27">
        <v>4</v>
      </c>
    </row>
    <row r="18" spans="3:23">
      <c r="C18" s="31" t="s">
        <v>27</v>
      </c>
      <c r="D18" s="31"/>
    </row>
  </sheetData>
  <pageMargins left="0.75" right="0.75" top="1" bottom="1" header="0.5" footer="0.5"/>
  <pageSetup paperSize="9" scale="7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C1" zoomScale="75" zoomScaleNormal="75" workbookViewId="0">
      <selection activeCell="Z14" sqref="Z14"/>
    </sheetView>
  </sheetViews>
  <sheetFormatPr defaultColWidth="10.875" defaultRowHeight="18.75"/>
  <cols>
    <col min="1" max="1" width="5" style="8" customWidth="1"/>
    <col min="2" max="2" width="12.375" style="27" customWidth="1"/>
    <col min="3" max="3" width="21.875" style="27" customWidth="1"/>
    <col min="4" max="4" width="7.5" style="27" customWidth="1"/>
    <col min="5" max="17" width="5.5" style="27" customWidth="1"/>
    <col min="18" max="18" width="10.875" style="27"/>
    <col min="19" max="19" width="4.625" style="27" bestFit="1" customWidth="1"/>
    <col min="20" max="20" width="4.625" style="27" customWidth="1"/>
    <col min="21" max="21" width="7" style="27" bestFit="1" customWidth="1"/>
    <col min="22" max="30" width="5" style="27" customWidth="1"/>
    <col min="31" max="16384" width="10.875" style="27"/>
  </cols>
  <sheetData>
    <row r="1" spans="1:21">
      <c r="E1" s="7" t="s">
        <v>48</v>
      </c>
    </row>
    <row r="2" spans="1:21" s="28" customFormat="1">
      <c r="A2" s="8"/>
      <c r="D2" s="7"/>
      <c r="F2" s="28" t="s">
        <v>148</v>
      </c>
    </row>
    <row r="3" spans="1:21">
      <c r="D3" s="7"/>
    </row>
    <row r="4" spans="1:21" s="28" customFormat="1" ht="19.5" thickBot="1">
      <c r="A4" s="8"/>
      <c r="D4" s="28" t="s">
        <v>149</v>
      </c>
      <c r="F4" s="137" t="s">
        <v>150</v>
      </c>
      <c r="G4" s="137"/>
      <c r="H4" s="137"/>
      <c r="I4" s="137"/>
      <c r="J4" s="137"/>
      <c r="K4" s="137"/>
      <c r="L4" s="137"/>
      <c r="M4" s="137"/>
      <c r="N4" s="136" t="s">
        <v>175</v>
      </c>
      <c r="O4" s="136"/>
      <c r="P4" s="136"/>
      <c r="Q4" s="136"/>
    </row>
    <row r="5" spans="1:21" s="8" customFormat="1">
      <c r="A5" s="5"/>
      <c r="B5" s="5"/>
      <c r="C5" s="5"/>
      <c r="D5" s="91" t="s">
        <v>152</v>
      </c>
      <c r="E5" s="5">
        <v>1</v>
      </c>
      <c r="F5" s="138">
        <v>2</v>
      </c>
      <c r="G5" s="138">
        <v>3</v>
      </c>
      <c r="H5" s="138">
        <v>4</v>
      </c>
      <c r="I5" s="138">
        <v>5</v>
      </c>
      <c r="J5" s="138">
        <v>6</v>
      </c>
      <c r="K5" s="138">
        <v>7</v>
      </c>
      <c r="L5" s="138">
        <v>8</v>
      </c>
      <c r="M5" s="138">
        <v>9</v>
      </c>
      <c r="N5" s="120">
        <v>1</v>
      </c>
      <c r="O5" s="120">
        <v>2</v>
      </c>
      <c r="P5" s="120">
        <v>3</v>
      </c>
      <c r="Q5" s="91">
        <v>4</v>
      </c>
      <c r="R5" s="96" t="s">
        <v>123</v>
      </c>
      <c r="S5" s="102" t="s">
        <v>126</v>
      </c>
      <c r="T5" s="103" t="s">
        <v>126</v>
      </c>
      <c r="U5" s="104" t="s">
        <v>42</v>
      </c>
    </row>
    <row r="6" spans="1:21" ht="27.95" customHeight="1">
      <c r="D6" s="78" t="s">
        <v>136</v>
      </c>
      <c r="I6" s="78" t="s">
        <v>147</v>
      </c>
      <c r="J6" s="78" t="s">
        <v>147</v>
      </c>
      <c r="Q6" s="78" t="s">
        <v>128</v>
      </c>
      <c r="R6" s="105"/>
      <c r="S6" s="106" t="s">
        <v>153</v>
      </c>
      <c r="T6" s="107" t="s">
        <v>154</v>
      </c>
      <c r="U6" s="108"/>
    </row>
    <row r="7" spans="1:21" ht="27.95" customHeight="1">
      <c r="D7" s="78"/>
      <c r="I7" s="78"/>
      <c r="J7" s="78"/>
      <c r="Q7" s="78"/>
      <c r="R7" s="105"/>
      <c r="S7" s="106"/>
      <c r="T7" s="107"/>
      <c r="U7" s="108"/>
    </row>
    <row r="8" spans="1:21">
      <c r="A8" s="8">
        <v>1</v>
      </c>
      <c r="B8" s="27" t="s">
        <v>138</v>
      </c>
      <c r="C8" s="27" t="s">
        <v>139</v>
      </c>
      <c r="D8" s="31">
        <v>7.5</v>
      </c>
      <c r="E8" s="27">
        <v>2</v>
      </c>
      <c r="F8" s="27">
        <v>2</v>
      </c>
      <c r="G8" s="27">
        <v>2</v>
      </c>
      <c r="H8" s="27">
        <v>4</v>
      </c>
      <c r="I8" s="78">
        <v>2.4</v>
      </c>
      <c r="J8" s="78">
        <v>1.2</v>
      </c>
      <c r="K8" s="27">
        <v>2</v>
      </c>
      <c r="L8" s="27">
        <v>2</v>
      </c>
      <c r="M8" s="27">
        <v>4</v>
      </c>
      <c r="N8" s="31">
        <v>6</v>
      </c>
      <c r="O8" s="31">
        <v>6</v>
      </c>
      <c r="P8" s="31">
        <v>4</v>
      </c>
      <c r="Q8" s="31">
        <v>5</v>
      </c>
      <c r="R8" s="109">
        <f>SUM(D8:Q8)</f>
        <v>50.099999999999994</v>
      </c>
      <c r="S8" s="106">
        <v>6</v>
      </c>
      <c r="T8" s="107"/>
      <c r="U8" s="108">
        <f>R8-S8</f>
        <v>44.099999999999994</v>
      </c>
    </row>
    <row r="9" spans="1:21" s="32" customFormat="1">
      <c r="A9" s="8">
        <v>2</v>
      </c>
      <c r="B9" s="27" t="s">
        <v>88</v>
      </c>
      <c r="C9" s="27" t="s">
        <v>93</v>
      </c>
      <c r="D9" s="78">
        <v>1.5</v>
      </c>
      <c r="E9" s="27">
        <v>7</v>
      </c>
      <c r="F9" s="27">
        <v>3</v>
      </c>
      <c r="G9" s="27">
        <v>1</v>
      </c>
      <c r="H9" s="27">
        <v>3</v>
      </c>
      <c r="I9" s="78">
        <v>1.2</v>
      </c>
      <c r="J9" s="78">
        <v>7.2</v>
      </c>
      <c r="K9" s="27">
        <v>3</v>
      </c>
      <c r="L9" s="27">
        <v>3</v>
      </c>
      <c r="M9" s="27">
        <v>8</v>
      </c>
      <c r="N9" s="31">
        <v>6</v>
      </c>
      <c r="O9" s="31">
        <v>6</v>
      </c>
      <c r="P9" s="31">
        <v>4</v>
      </c>
      <c r="Q9" s="31">
        <v>5</v>
      </c>
      <c r="R9" s="109">
        <f t="shared" ref="R9:R19" si="0">SUM(D9:Q9)</f>
        <v>58.9</v>
      </c>
      <c r="S9" s="106">
        <v>8</v>
      </c>
      <c r="T9" s="107"/>
      <c r="U9" s="108">
        <f t="shared" ref="U9:U19" si="1">R9-S9</f>
        <v>50.9</v>
      </c>
    </row>
    <row r="10" spans="1:21">
      <c r="A10" s="8">
        <v>3</v>
      </c>
      <c r="B10" s="27" t="s">
        <v>140</v>
      </c>
      <c r="C10" s="27" t="s">
        <v>141</v>
      </c>
      <c r="D10" s="31">
        <v>7.5</v>
      </c>
      <c r="E10" s="27">
        <v>3</v>
      </c>
      <c r="F10" s="27">
        <v>5</v>
      </c>
      <c r="G10" s="27">
        <v>4</v>
      </c>
      <c r="H10" s="27">
        <v>2</v>
      </c>
      <c r="I10" s="78">
        <v>6</v>
      </c>
      <c r="J10" s="78">
        <v>8.4</v>
      </c>
      <c r="K10" s="27">
        <v>1</v>
      </c>
      <c r="L10" s="27">
        <v>1</v>
      </c>
      <c r="M10" s="27">
        <v>1</v>
      </c>
      <c r="N10" s="31">
        <v>6</v>
      </c>
      <c r="O10" s="31">
        <v>6</v>
      </c>
      <c r="P10" s="31">
        <v>4</v>
      </c>
      <c r="Q10" s="31">
        <v>5</v>
      </c>
      <c r="R10" s="109">
        <f t="shared" si="0"/>
        <v>59.9</v>
      </c>
      <c r="S10" s="106">
        <v>6</v>
      </c>
      <c r="T10" s="107"/>
      <c r="U10" s="108">
        <f t="shared" si="1"/>
        <v>53.9</v>
      </c>
    </row>
    <row r="11" spans="1:21">
      <c r="A11" s="8">
        <v>4</v>
      </c>
      <c r="B11" s="27" t="s">
        <v>142</v>
      </c>
      <c r="C11" s="27" t="s">
        <v>151</v>
      </c>
      <c r="D11" s="31">
        <v>7.5</v>
      </c>
      <c r="E11" s="27">
        <v>1</v>
      </c>
      <c r="F11" s="27">
        <v>1</v>
      </c>
      <c r="G11" s="27">
        <v>3</v>
      </c>
      <c r="H11" s="27">
        <v>1</v>
      </c>
      <c r="I11" s="78">
        <v>9.6</v>
      </c>
      <c r="J11" s="78">
        <v>6</v>
      </c>
      <c r="K11" s="27">
        <v>7</v>
      </c>
      <c r="L11" s="27">
        <v>4</v>
      </c>
      <c r="M11" s="27">
        <v>2</v>
      </c>
      <c r="N11" s="31">
        <v>6</v>
      </c>
      <c r="O11" s="31">
        <v>6</v>
      </c>
      <c r="P11" s="31">
        <v>4</v>
      </c>
      <c r="Q11" s="31">
        <v>5</v>
      </c>
      <c r="R11" s="109">
        <f t="shared" si="0"/>
        <v>63.1</v>
      </c>
      <c r="S11" s="106">
        <v>7</v>
      </c>
      <c r="T11" s="107"/>
      <c r="U11" s="108">
        <f t="shared" si="1"/>
        <v>56.1</v>
      </c>
    </row>
    <row r="12" spans="1:21">
      <c r="A12" s="8">
        <v>5</v>
      </c>
      <c r="B12" s="27" t="s">
        <v>95</v>
      </c>
      <c r="C12" s="27" t="s">
        <v>101</v>
      </c>
      <c r="D12" s="31">
        <v>7.5</v>
      </c>
      <c r="E12" s="27">
        <v>5</v>
      </c>
      <c r="F12" s="27">
        <v>8</v>
      </c>
      <c r="G12" s="27">
        <v>8</v>
      </c>
      <c r="H12" s="27">
        <v>5</v>
      </c>
      <c r="I12" s="78">
        <v>3.6</v>
      </c>
      <c r="J12" s="78">
        <v>3.6</v>
      </c>
      <c r="K12" s="27">
        <v>4</v>
      </c>
      <c r="L12" s="27">
        <v>6</v>
      </c>
      <c r="M12" s="27">
        <v>7</v>
      </c>
      <c r="N12" s="27">
        <v>3</v>
      </c>
      <c r="O12" s="27">
        <v>4</v>
      </c>
      <c r="P12" s="31">
        <v>4</v>
      </c>
      <c r="Q12" s="31">
        <v>5</v>
      </c>
      <c r="R12" s="109">
        <f t="shared" si="0"/>
        <v>73.7</v>
      </c>
      <c r="S12" s="106">
        <v>8</v>
      </c>
      <c r="T12" s="107"/>
      <c r="U12" s="108">
        <f t="shared" si="1"/>
        <v>65.7</v>
      </c>
    </row>
    <row r="13" spans="1:21">
      <c r="A13" s="8">
        <v>6</v>
      </c>
      <c r="B13" s="27" t="s">
        <v>143</v>
      </c>
      <c r="C13" s="27" t="s">
        <v>144</v>
      </c>
      <c r="D13" s="31">
        <v>7.5</v>
      </c>
      <c r="E13" s="27">
        <v>6</v>
      </c>
      <c r="F13" s="27">
        <v>6</v>
      </c>
      <c r="G13" s="27">
        <v>9.5</v>
      </c>
      <c r="H13" s="27">
        <v>6</v>
      </c>
      <c r="I13" s="78">
        <v>4.8</v>
      </c>
      <c r="J13" s="78">
        <v>4.8</v>
      </c>
      <c r="K13" s="27">
        <v>5</v>
      </c>
      <c r="L13" s="27">
        <v>5</v>
      </c>
      <c r="M13" s="27">
        <v>5</v>
      </c>
      <c r="N13" s="31">
        <v>6</v>
      </c>
      <c r="O13" s="31">
        <v>6</v>
      </c>
      <c r="P13" s="31">
        <v>4</v>
      </c>
      <c r="Q13" s="31">
        <v>5</v>
      </c>
      <c r="R13" s="109">
        <f t="shared" si="0"/>
        <v>80.599999999999994</v>
      </c>
      <c r="S13" s="106">
        <v>9.5</v>
      </c>
      <c r="T13" s="107"/>
      <c r="U13" s="108">
        <f t="shared" si="1"/>
        <v>71.099999999999994</v>
      </c>
    </row>
    <row r="14" spans="1:21">
      <c r="A14" s="8">
        <v>7</v>
      </c>
      <c r="B14" s="27" t="s">
        <v>90</v>
      </c>
      <c r="C14" s="27" t="s">
        <v>91</v>
      </c>
      <c r="D14" s="78">
        <v>4.5</v>
      </c>
      <c r="E14" s="27">
        <v>4</v>
      </c>
      <c r="F14" s="27">
        <v>4</v>
      </c>
      <c r="G14" s="27">
        <v>6.5</v>
      </c>
      <c r="H14" s="27">
        <v>7</v>
      </c>
      <c r="I14" s="78">
        <v>8.4</v>
      </c>
      <c r="J14" s="78">
        <v>2.4</v>
      </c>
      <c r="K14" s="27">
        <v>6</v>
      </c>
      <c r="L14" s="27">
        <v>9</v>
      </c>
      <c r="M14" s="94">
        <v>12</v>
      </c>
      <c r="N14" s="31">
        <v>6</v>
      </c>
      <c r="O14" s="31">
        <v>6</v>
      </c>
      <c r="P14" s="31">
        <v>4</v>
      </c>
      <c r="Q14" s="31">
        <v>5</v>
      </c>
      <c r="R14" s="109">
        <f t="shared" si="0"/>
        <v>84.8</v>
      </c>
      <c r="S14" s="106">
        <v>12</v>
      </c>
      <c r="T14" s="107"/>
      <c r="U14" s="108">
        <f t="shared" si="1"/>
        <v>72.8</v>
      </c>
    </row>
    <row r="15" spans="1:21" ht="18.95" customHeight="1">
      <c r="A15" s="8">
        <v>8</v>
      </c>
      <c r="B15" s="27" t="s">
        <v>89</v>
      </c>
      <c r="C15" s="27" t="s">
        <v>92</v>
      </c>
      <c r="D15" s="78">
        <v>3</v>
      </c>
      <c r="E15" s="27">
        <v>9</v>
      </c>
      <c r="F15" s="27">
        <v>7</v>
      </c>
      <c r="G15" s="27">
        <v>9.5</v>
      </c>
      <c r="H15" s="27">
        <v>11</v>
      </c>
      <c r="I15" s="78">
        <v>12</v>
      </c>
      <c r="J15" s="78">
        <v>10.8</v>
      </c>
      <c r="K15" s="27">
        <v>8</v>
      </c>
      <c r="L15" s="27">
        <v>8</v>
      </c>
      <c r="M15" s="27">
        <v>6</v>
      </c>
      <c r="N15" s="27">
        <v>2</v>
      </c>
      <c r="O15" s="27">
        <v>2</v>
      </c>
      <c r="P15" s="27">
        <v>1</v>
      </c>
      <c r="Q15" s="78">
        <v>3</v>
      </c>
      <c r="R15" s="109">
        <f>SUM(D15:Q15)</f>
        <v>92.3</v>
      </c>
      <c r="S15" s="106">
        <v>11</v>
      </c>
      <c r="T15" s="107"/>
      <c r="U15" s="108">
        <f>R15-S15</f>
        <v>81.3</v>
      </c>
    </row>
    <row r="16" spans="1:21">
      <c r="A16" s="8">
        <v>9</v>
      </c>
      <c r="B16" s="27" t="s">
        <v>145</v>
      </c>
      <c r="C16" s="27" t="s">
        <v>146</v>
      </c>
      <c r="D16" s="31">
        <v>7.5</v>
      </c>
      <c r="E16" s="27">
        <v>10</v>
      </c>
      <c r="F16" s="27">
        <v>9</v>
      </c>
      <c r="G16" s="27">
        <v>6.5</v>
      </c>
      <c r="H16" s="27">
        <v>8</v>
      </c>
      <c r="I16" s="78">
        <v>7.2</v>
      </c>
      <c r="J16" s="78">
        <v>12</v>
      </c>
      <c r="K16" s="27">
        <v>10</v>
      </c>
      <c r="L16" s="27">
        <v>7</v>
      </c>
      <c r="M16" s="27">
        <v>3</v>
      </c>
      <c r="N16" s="31">
        <v>6</v>
      </c>
      <c r="O16" s="31">
        <v>6</v>
      </c>
      <c r="P16" s="31">
        <v>4</v>
      </c>
      <c r="Q16" s="31">
        <v>5</v>
      </c>
      <c r="R16" s="109">
        <f t="shared" si="0"/>
        <v>101.2</v>
      </c>
      <c r="S16" s="106">
        <v>10</v>
      </c>
      <c r="T16" s="107"/>
      <c r="U16" s="108">
        <f t="shared" si="1"/>
        <v>91.2</v>
      </c>
    </row>
    <row r="17" spans="1:21">
      <c r="A17" s="8">
        <v>10</v>
      </c>
      <c r="B17" s="27" t="s">
        <v>97</v>
      </c>
      <c r="C17" s="27" t="s">
        <v>100</v>
      </c>
      <c r="D17" s="31">
        <v>7.5</v>
      </c>
      <c r="E17" s="27">
        <v>8</v>
      </c>
      <c r="F17" s="27">
        <v>10</v>
      </c>
      <c r="G17" s="27">
        <v>5</v>
      </c>
      <c r="H17" s="27">
        <v>9</v>
      </c>
      <c r="I17" s="78">
        <v>13.2</v>
      </c>
      <c r="J17" s="78">
        <v>9.6</v>
      </c>
      <c r="K17" s="27">
        <v>9</v>
      </c>
      <c r="L17" s="27">
        <v>10</v>
      </c>
      <c r="M17" s="27">
        <v>9</v>
      </c>
      <c r="N17" s="31">
        <v>6</v>
      </c>
      <c r="O17" s="31">
        <v>6</v>
      </c>
      <c r="P17" s="31">
        <v>4</v>
      </c>
      <c r="Q17" s="31">
        <v>5</v>
      </c>
      <c r="R17" s="109">
        <f t="shared" si="0"/>
        <v>111.30000000000001</v>
      </c>
      <c r="S17" s="106">
        <v>10</v>
      </c>
      <c r="T17" s="107"/>
      <c r="U17" s="108">
        <f t="shared" si="1"/>
        <v>101.30000000000001</v>
      </c>
    </row>
    <row r="18" spans="1:21">
      <c r="A18" s="8">
        <v>11</v>
      </c>
      <c r="B18" s="27" t="s">
        <v>96</v>
      </c>
      <c r="C18" s="27" t="s">
        <v>102</v>
      </c>
      <c r="D18" s="31">
        <v>7.5</v>
      </c>
      <c r="E18" s="27">
        <v>11</v>
      </c>
      <c r="F18" s="27">
        <v>11</v>
      </c>
      <c r="G18" s="27">
        <v>11</v>
      </c>
      <c r="H18" s="27">
        <v>10</v>
      </c>
      <c r="I18" s="78">
        <v>10.8</v>
      </c>
      <c r="J18" s="78">
        <v>13.2</v>
      </c>
      <c r="K18" s="27">
        <v>11</v>
      </c>
      <c r="L18" s="27">
        <v>11</v>
      </c>
      <c r="M18" s="27">
        <v>10</v>
      </c>
      <c r="N18" s="27">
        <v>4</v>
      </c>
      <c r="O18" s="27">
        <v>3</v>
      </c>
      <c r="P18" s="27">
        <v>2</v>
      </c>
      <c r="Q18" s="78">
        <v>1</v>
      </c>
      <c r="R18" s="109">
        <f t="shared" si="0"/>
        <v>116.5</v>
      </c>
      <c r="S18" s="106">
        <v>11</v>
      </c>
      <c r="T18" s="107"/>
      <c r="U18" s="108">
        <f t="shared" si="1"/>
        <v>105.5</v>
      </c>
    </row>
    <row r="19" spans="1:21" ht="19.5" thickBot="1">
      <c r="A19" s="8">
        <v>12</v>
      </c>
      <c r="B19" s="27" t="s">
        <v>94</v>
      </c>
      <c r="C19" s="27" t="s">
        <v>99</v>
      </c>
      <c r="D19" s="31">
        <v>7.5</v>
      </c>
      <c r="E19" s="94">
        <v>13</v>
      </c>
      <c r="F19" s="94">
        <v>13</v>
      </c>
      <c r="G19" s="94">
        <v>13</v>
      </c>
      <c r="H19" s="94">
        <v>13</v>
      </c>
      <c r="I19" s="78">
        <v>14.4</v>
      </c>
      <c r="J19" s="94">
        <f>13*1.2</f>
        <v>15.6</v>
      </c>
      <c r="K19" s="94">
        <v>13</v>
      </c>
      <c r="L19" s="94">
        <v>13</v>
      </c>
      <c r="M19" s="94">
        <v>12</v>
      </c>
      <c r="N19" s="27">
        <v>1</v>
      </c>
      <c r="O19" s="27">
        <v>1</v>
      </c>
      <c r="P19" s="93">
        <v>4</v>
      </c>
      <c r="Q19" s="78">
        <v>2</v>
      </c>
      <c r="R19" s="109">
        <f t="shared" si="0"/>
        <v>135.5</v>
      </c>
      <c r="S19" s="110">
        <v>13</v>
      </c>
      <c r="T19" s="107"/>
      <c r="U19" s="108">
        <f t="shared" si="1"/>
        <v>122.5</v>
      </c>
    </row>
    <row r="21" spans="1:21">
      <c r="B21" s="19" t="s">
        <v>47</v>
      </c>
      <c r="C21" s="33"/>
    </row>
    <row r="22" spans="1:21">
      <c r="B22" s="31" t="s">
        <v>27</v>
      </c>
      <c r="C22" s="31"/>
    </row>
  </sheetData>
  <sortState ref="A5:R18">
    <sortCondition ref="R7"/>
  </sortState>
  <pageMargins left="0.75" right="0.75" top="1" bottom="1" header="0.5" footer="0.5"/>
  <pageSetup paperSize="9" scale="8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Z51"/>
  <sheetViews>
    <sheetView topLeftCell="D1" zoomScale="75" zoomScaleNormal="75" workbookViewId="0">
      <selection activeCell="Z18" sqref="Z18"/>
    </sheetView>
  </sheetViews>
  <sheetFormatPr defaultColWidth="10.875" defaultRowHeight="18.75"/>
  <cols>
    <col min="1" max="1" width="5.875" style="8" customWidth="1"/>
    <col min="2" max="2" width="16.5" style="1" customWidth="1"/>
    <col min="3" max="3" width="21.375" style="1" customWidth="1"/>
    <col min="4" max="4" width="4.5" style="1" customWidth="1"/>
    <col min="5" max="5" width="16.625" style="1" customWidth="1"/>
    <col min="6" max="6" width="6.125" style="1" customWidth="1"/>
    <col min="7" max="7" width="6.375" style="1" customWidth="1"/>
    <col min="8" max="8" width="6.5" style="1" customWidth="1"/>
    <col min="9" max="9" width="7" style="1" customWidth="1"/>
    <col min="10" max="10" width="6.125" style="1" customWidth="1"/>
    <col min="11" max="11" width="5" style="1" customWidth="1"/>
    <col min="12" max="12" width="5.125" style="1" customWidth="1"/>
    <col min="13" max="14" width="4.375" style="1" bestFit="1" customWidth="1"/>
    <col min="15" max="15" width="6.375" style="62" customWidth="1"/>
    <col min="16" max="16" width="6" style="1" customWidth="1"/>
    <col min="17" max="17" width="5.5" style="6" customWidth="1"/>
    <col min="18" max="19" width="4.375" style="6" customWidth="1"/>
    <col min="20" max="20" width="8.625" style="1" customWidth="1"/>
    <col min="21" max="21" width="5.625" style="2" customWidth="1"/>
    <col min="22" max="22" width="6.875" style="1" customWidth="1"/>
    <col min="23" max="23" width="4.375" style="1" bestFit="1" customWidth="1"/>
    <col min="24" max="24" width="3.5" style="1" bestFit="1" customWidth="1"/>
    <col min="25" max="25" width="11.875" style="1" bestFit="1" customWidth="1"/>
    <col min="26" max="16384" width="10.875" style="1"/>
  </cols>
  <sheetData>
    <row r="1" spans="1:26">
      <c r="D1" s="7" t="s">
        <v>48</v>
      </c>
      <c r="E1" s="7"/>
      <c r="F1" s="7"/>
      <c r="G1" s="7"/>
      <c r="H1" s="56"/>
      <c r="I1" s="56"/>
      <c r="J1" s="56"/>
      <c r="K1" s="56"/>
      <c r="L1" s="43"/>
      <c r="M1" s="43"/>
      <c r="N1" s="43"/>
      <c r="O1" s="60"/>
      <c r="P1" s="43"/>
      <c r="Q1" s="57"/>
      <c r="R1" s="57"/>
      <c r="S1" s="57"/>
      <c r="W1" s="21"/>
      <c r="X1" s="7"/>
      <c r="Y1" s="7"/>
      <c r="Z1" s="7"/>
    </row>
    <row r="2" spans="1:26">
      <c r="D2" s="7"/>
      <c r="E2" s="22" t="s">
        <v>43</v>
      </c>
      <c r="F2" s="7"/>
      <c r="G2" s="7"/>
      <c r="H2" s="56"/>
      <c r="I2" s="56"/>
      <c r="J2" s="56"/>
      <c r="K2" s="56"/>
      <c r="L2" s="43"/>
      <c r="M2" s="43"/>
      <c r="N2" s="43"/>
      <c r="O2" s="60"/>
      <c r="P2" s="43"/>
      <c r="Q2" s="57"/>
      <c r="R2" s="57"/>
      <c r="S2" s="57"/>
      <c r="W2" s="6"/>
    </row>
    <row r="3" spans="1:26">
      <c r="C3" s="23" t="s">
        <v>0</v>
      </c>
      <c r="D3" s="7"/>
      <c r="F3" s="7" t="s">
        <v>122</v>
      </c>
      <c r="G3" s="7"/>
      <c r="H3" s="56"/>
      <c r="I3" s="56"/>
      <c r="J3" s="56"/>
      <c r="K3" s="56" t="s">
        <v>121</v>
      </c>
      <c r="L3" s="43"/>
      <c r="M3" s="43"/>
      <c r="N3" s="43"/>
      <c r="O3" s="60"/>
      <c r="P3" s="43"/>
      <c r="Q3" s="57"/>
      <c r="R3" s="57"/>
      <c r="S3" s="57"/>
      <c r="W3" s="6"/>
    </row>
    <row r="4" spans="1:26" ht="6" customHeight="1"/>
    <row r="5" spans="1:26">
      <c r="A5" s="5"/>
      <c r="B5" s="4"/>
      <c r="C5" s="4"/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11</v>
      </c>
      <c r="Q5" s="4">
        <v>12</v>
      </c>
      <c r="R5" s="4">
        <v>13</v>
      </c>
      <c r="S5" s="4">
        <v>14</v>
      </c>
      <c r="T5" s="4"/>
      <c r="U5" s="5"/>
      <c r="V5" s="4"/>
      <c r="W5" s="6"/>
    </row>
    <row r="6" spans="1:26">
      <c r="A6" s="5"/>
      <c r="B6" s="4"/>
      <c r="C6" s="4"/>
      <c r="D6" s="4"/>
      <c r="E6" s="4"/>
      <c r="F6" s="4"/>
      <c r="G6" s="4"/>
      <c r="H6" s="46"/>
      <c r="I6" s="46" t="s">
        <v>127</v>
      </c>
      <c r="J6" s="46"/>
      <c r="K6" s="46"/>
      <c r="L6" s="46"/>
      <c r="M6" s="46"/>
      <c r="N6" s="46"/>
      <c r="O6" s="61" t="s">
        <v>128</v>
      </c>
      <c r="P6" s="46" t="s">
        <v>128</v>
      </c>
      <c r="Q6" s="46"/>
      <c r="R6" s="46"/>
      <c r="S6" s="46"/>
      <c r="T6" s="4"/>
      <c r="U6" s="5"/>
      <c r="V6" s="4"/>
      <c r="W6" s="6"/>
    </row>
    <row r="8" spans="1:26">
      <c r="A8" s="5"/>
      <c r="B8" s="4"/>
      <c r="C8" s="4"/>
      <c r="D8" s="4"/>
      <c r="E8" s="4"/>
      <c r="F8" s="4">
        <v>1</v>
      </c>
      <c r="G8" s="4">
        <v>2</v>
      </c>
      <c r="H8" s="46">
        <v>3</v>
      </c>
      <c r="I8" s="46">
        <v>4</v>
      </c>
      <c r="J8" s="46">
        <v>5</v>
      </c>
      <c r="K8" s="46">
        <v>1</v>
      </c>
      <c r="L8" s="46">
        <v>2</v>
      </c>
      <c r="M8" s="46">
        <v>3</v>
      </c>
      <c r="N8" s="46">
        <v>4</v>
      </c>
      <c r="O8" s="61">
        <v>5</v>
      </c>
      <c r="P8" s="46">
        <v>6</v>
      </c>
      <c r="Q8" s="46">
        <v>7</v>
      </c>
      <c r="R8" s="46">
        <v>8</v>
      </c>
      <c r="S8" s="46">
        <v>9</v>
      </c>
      <c r="T8" s="4" t="s">
        <v>123</v>
      </c>
      <c r="U8" s="5" t="s">
        <v>126</v>
      </c>
      <c r="V8" s="4" t="s">
        <v>42</v>
      </c>
      <c r="W8" s="6"/>
    </row>
    <row r="9" spans="1:26">
      <c r="A9" s="8">
        <v>1</v>
      </c>
      <c r="B9" s="1" t="s">
        <v>19</v>
      </c>
      <c r="C9" s="1" t="s">
        <v>105</v>
      </c>
      <c r="D9" s="1" t="s">
        <v>50</v>
      </c>
      <c r="E9" s="1" t="s">
        <v>20</v>
      </c>
      <c r="F9" s="2">
        <v>75</v>
      </c>
      <c r="G9" s="9">
        <v>66</v>
      </c>
      <c r="H9" s="51">
        <v>60</v>
      </c>
      <c r="I9" s="11">
        <v>112.5</v>
      </c>
      <c r="J9" s="2">
        <v>82</v>
      </c>
      <c r="K9" s="1">
        <v>60</v>
      </c>
      <c r="L9" s="1">
        <v>60</v>
      </c>
      <c r="M9" s="1">
        <v>60</v>
      </c>
      <c r="N9" s="43">
        <v>60</v>
      </c>
      <c r="O9" s="59">
        <f>50*1.2</f>
        <v>60</v>
      </c>
      <c r="P9" s="49">
        <f>60*1.2</f>
        <v>72</v>
      </c>
      <c r="Q9" s="6">
        <v>46</v>
      </c>
      <c r="R9" s="6">
        <v>52</v>
      </c>
      <c r="S9" s="6">
        <v>52</v>
      </c>
      <c r="T9" s="83">
        <f t="shared" ref="T9:T24" si="0">SUM(F9:S9)</f>
        <v>917.5</v>
      </c>
      <c r="U9" s="8">
        <v>46</v>
      </c>
      <c r="V9" s="68">
        <f t="shared" ref="V9:V24" si="1">T9-U9</f>
        <v>871.5</v>
      </c>
      <c r="W9" s="6"/>
    </row>
    <row r="10" spans="1:26">
      <c r="A10" s="8">
        <v>2</v>
      </c>
      <c r="B10" s="1" t="s">
        <v>16</v>
      </c>
      <c r="C10" s="1" t="s">
        <v>17</v>
      </c>
      <c r="D10" s="1" t="s">
        <v>50</v>
      </c>
      <c r="E10" s="1" t="s">
        <v>18</v>
      </c>
      <c r="F10" s="2">
        <v>82</v>
      </c>
      <c r="G10" s="9">
        <v>68</v>
      </c>
      <c r="H10" s="10">
        <v>75</v>
      </c>
      <c r="I10" s="11">
        <v>117</v>
      </c>
      <c r="J10" s="2">
        <v>72</v>
      </c>
      <c r="K10" s="1">
        <v>54</v>
      </c>
      <c r="L10" s="43">
        <v>50</v>
      </c>
      <c r="M10" s="1">
        <v>54</v>
      </c>
      <c r="N10" s="1">
        <v>54</v>
      </c>
      <c r="O10" s="58">
        <f>60*1.2</f>
        <v>72</v>
      </c>
      <c r="P10" s="50">
        <f>50*1.2</f>
        <v>60</v>
      </c>
      <c r="Q10" s="6">
        <v>42</v>
      </c>
      <c r="R10" s="6">
        <v>42</v>
      </c>
      <c r="S10" s="6">
        <v>42</v>
      </c>
      <c r="T10" s="83">
        <f t="shared" si="0"/>
        <v>884</v>
      </c>
      <c r="U10" s="47">
        <v>42</v>
      </c>
      <c r="V10" s="68">
        <f t="shared" si="1"/>
        <v>842</v>
      </c>
      <c r="W10" s="6"/>
    </row>
    <row r="11" spans="1:26">
      <c r="A11" s="8">
        <v>3</v>
      </c>
      <c r="B11" s="1" t="s">
        <v>10</v>
      </c>
      <c r="C11" s="1" t="s">
        <v>11</v>
      </c>
      <c r="D11" s="1" t="s">
        <v>50</v>
      </c>
      <c r="E11" s="1" t="s">
        <v>12</v>
      </c>
      <c r="F11" s="2">
        <v>68</v>
      </c>
      <c r="G11" s="9">
        <v>78</v>
      </c>
      <c r="H11" s="10">
        <v>72</v>
      </c>
      <c r="I11" s="11">
        <v>108</v>
      </c>
      <c r="J11" s="2">
        <v>86</v>
      </c>
      <c r="K11" s="1">
        <v>50</v>
      </c>
      <c r="L11" s="1">
        <v>54</v>
      </c>
      <c r="M11" s="1">
        <v>50</v>
      </c>
      <c r="N11" s="43">
        <v>46</v>
      </c>
      <c r="O11" s="59">
        <f>54*1.2</f>
        <v>64.8</v>
      </c>
      <c r="P11" s="49">
        <f>54*1.2</f>
        <v>64.8</v>
      </c>
      <c r="Q11" s="6">
        <v>52</v>
      </c>
      <c r="R11" s="57">
        <v>46</v>
      </c>
      <c r="S11" s="57">
        <v>46</v>
      </c>
      <c r="T11" s="83">
        <f t="shared" si="0"/>
        <v>885.59999999999991</v>
      </c>
      <c r="U11" s="9">
        <v>46</v>
      </c>
      <c r="V11" s="68">
        <f t="shared" si="1"/>
        <v>839.59999999999991</v>
      </c>
      <c r="W11" s="6"/>
    </row>
    <row r="12" spans="1:26">
      <c r="A12" s="8">
        <v>4</v>
      </c>
      <c r="B12" s="1" t="s">
        <v>1</v>
      </c>
      <c r="C12" s="1" t="s">
        <v>4</v>
      </c>
      <c r="D12" s="1" t="s">
        <v>49</v>
      </c>
      <c r="E12" s="1" t="s">
        <v>5</v>
      </c>
      <c r="F12" s="2">
        <v>86</v>
      </c>
      <c r="G12" s="9">
        <v>86</v>
      </c>
      <c r="H12" s="51">
        <v>92</v>
      </c>
      <c r="I12" s="52">
        <v>129</v>
      </c>
      <c r="J12" s="53">
        <v>92</v>
      </c>
      <c r="K12" s="44">
        <v>34</v>
      </c>
      <c r="L12" s="44">
        <v>34</v>
      </c>
      <c r="M12" s="44">
        <v>34</v>
      </c>
      <c r="N12" s="44">
        <v>34</v>
      </c>
      <c r="O12" s="59">
        <f t="shared" ref="O12:P15" si="2">34*1.2</f>
        <v>40.799999999999997</v>
      </c>
      <c r="P12" s="49">
        <f t="shared" si="2"/>
        <v>40.799999999999997</v>
      </c>
      <c r="Q12" s="44">
        <v>26</v>
      </c>
      <c r="R12" s="44">
        <v>26</v>
      </c>
      <c r="S12" s="44">
        <v>26</v>
      </c>
      <c r="T12" s="83">
        <f t="shared" si="0"/>
        <v>780.59999999999991</v>
      </c>
      <c r="U12" s="10">
        <v>26</v>
      </c>
      <c r="V12" s="68">
        <f t="shared" si="1"/>
        <v>754.59999999999991</v>
      </c>
      <c r="W12" s="6"/>
    </row>
    <row r="13" spans="1:26">
      <c r="A13" s="8">
        <v>5</v>
      </c>
      <c r="B13" s="1" t="s">
        <v>2</v>
      </c>
      <c r="C13" s="1" t="s">
        <v>6</v>
      </c>
      <c r="D13" s="1" t="s">
        <v>49</v>
      </c>
      <c r="E13" s="1" t="s">
        <v>7</v>
      </c>
      <c r="F13" s="2">
        <v>92</v>
      </c>
      <c r="G13" s="9">
        <v>92</v>
      </c>
      <c r="H13" s="51">
        <v>82</v>
      </c>
      <c r="I13" s="52">
        <v>123</v>
      </c>
      <c r="J13" s="53">
        <v>78</v>
      </c>
      <c r="K13" s="44">
        <v>34</v>
      </c>
      <c r="L13" s="44">
        <v>34</v>
      </c>
      <c r="M13" s="44">
        <v>34</v>
      </c>
      <c r="N13" s="44">
        <v>34</v>
      </c>
      <c r="O13" s="59">
        <f t="shared" si="2"/>
        <v>40.799999999999997</v>
      </c>
      <c r="P13" s="49">
        <f t="shared" si="2"/>
        <v>40.799999999999997</v>
      </c>
      <c r="Q13" s="44">
        <v>26</v>
      </c>
      <c r="R13" s="44">
        <v>26</v>
      </c>
      <c r="S13" s="44">
        <v>26</v>
      </c>
      <c r="T13" s="83">
        <f t="shared" si="0"/>
        <v>762.59999999999991</v>
      </c>
      <c r="U13" s="10">
        <v>26</v>
      </c>
      <c r="V13" s="68">
        <f t="shared" si="1"/>
        <v>736.59999999999991</v>
      </c>
      <c r="W13" s="6"/>
    </row>
    <row r="14" spans="1:26">
      <c r="A14" s="8">
        <v>6</v>
      </c>
      <c r="B14" s="1" t="s">
        <v>3</v>
      </c>
      <c r="C14" s="1" t="s">
        <v>8</v>
      </c>
      <c r="D14" s="1" t="s">
        <v>49</v>
      </c>
      <c r="E14" s="1" t="s">
        <v>9</v>
      </c>
      <c r="F14" s="2">
        <v>78</v>
      </c>
      <c r="G14" s="9">
        <v>82</v>
      </c>
      <c r="H14" s="51">
        <v>86</v>
      </c>
      <c r="I14" s="52">
        <v>105</v>
      </c>
      <c r="J14" s="53">
        <v>70</v>
      </c>
      <c r="K14" s="44">
        <v>34</v>
      </c>
      <c r="L14" s="44">
        <v>34</v>
      </c>
      <c r="M14" s="44">
        <v>34</v>
      </c>
      <c r="N14" s="44">
        <v>34</v>
      </c>
      <c r="O14" s="59">
        <f t="shared" si="2"/>
        <v>40.799999999999997</v>
      </c>
      <c r="P14" s="49">
        <f t="shared" si="2"/>
        <v>40.799999999999997</v>
      </c>
      <c r="Q14" s="44">
        <v>26</v>
      </c>
      <c r="R14" s="44">
        <v>26</v>
      </c>
      <c r="S14" s="44">
        <v>26</v>
      </c>
      <c r="T14" s="83">
        <f t="shared" si="0"/>
        <v>716.59999999999991</v>
      </c>
      <c r="U14" s="10">
        <v>26</v>
      </c>
      <c r="V14" s="68">
        <f t="shared" si="1"/>
        <v>690.59999999999991</v>
      </c>
      <c r="W14" s="6"/>
    </row>
    <row r="15" spans="1:26">
      <c r="A15" s="8">
        <v>7</v>
      </c>
      <c r="B15" s="1" t="s">
        <v>28</v>
      </c>
      <c r="C15" s="1" t="s">
        <v>29</v>
      </c>
      <c r="D15" s="1" t="s">
        <v>49</v>
      </c>
      <c r="E15" s="1" t="s">
        <v>30</v>
      </c>
      <c r="F15" s="2">
        <v>72</v>
      </c>
      <c r="G15" s="9">
        <v>62</v>
      </c>
      <c r="H15" s="51">
        <v>78</v>
      </c>
      <c r="I15" s="52">
        <v>138</v>
      </c>
      <c r="J15" s="54">
        <v>56</v>
      </c>
      <c r="K15" s="44">
        <v>34</v>
      </c>
      <c r="L15" s="44">
        <v>34</v>
      </c>
      <c r="M15" s="44">
        <v>34</v>
      </c>
      <c r="N15" s="44">
        <v>34</v>
      </c>
      <c r="O15" s="59">
        <f t="shared" si="2"/>
        <v>40.799999999999997</v>
      </c>
      <c r="P15" s="49">
        <f t="shared" si="2"/>
        <v>40.799999999999997</v>
      </c>
      <c r="Q15" s="44">
        <v>26</v>
      </c>
      <c r="R15" s="44">
        <v>26</v>
      </c>
      <c r="S15" s="44">
        <v>26</v>
      </c>
      <c r="T15" s="83">
        <f t="shared" si="0"/>
        <v>701.59999999999991</v>
      </c>
      <c r="U15" s="10">
        <v>26</v>
      </c>
      <c r="V15" s="68">
        <f t="shared" si="1"/>
        <v>675.59999999999991</v>
      </c>
      <c r="W15" s="6"/>
    </row>
    <row r="16" spans="1:26">
      <c r="A16" s="8">
        <v>8</v>
      </c>
      <c r="B16" s="1" t="s">
        <v>44</v>
      </c>
      <c r="C16" s="1" t="s">
        <v>51</v>
      </c>
      <c r="D16" s="1" t="s">
        <v>50</v>
      </c>
      <c r="E16" s="1" t="s">
        <v>45</v>
      </c>
      <c r="F16" s="14">
        <v>54</v>
      </c>
      <c r="G16" s="14">
        <v>54</v>
      </c>
      <c r="H16" s="55">
        <v>54</v>
      </c>
      <c r="I16" s="55">
        <f>54*1.5</f>
        <v>81</v>
      </c>
      <c r="J16" s="55">
        <v>54</v>
      </c>
      <c r="K16" s="43">
        <v>46</v>
      </c>
      <c r="L16" s="43">
        <v>46</v>
      </c>
      <c r="M16" s="43">
        <v>46</v>
      </c>
      <c r="N16" s="43">
        <v>50</v>
      </c>
      <c r="O16" s="59">
        <f>46*1.2</f>
        <v>55.199999999999996</v>
      </c>
      <c r="P16" s="49">
        <f>46*1.2</f>
        <v>55.199999999999996</v>
      </c>
      <c r="Q16" s="6">
        <v>38</v>
      </c>
      <c r="R16" s="6">
        <v>38</v>
      </c>
      <c r="S16" s="6">
        <v>38</v>
      </c>
      <c r="T16" s="83">
        <f t="shared" si="0"/>
        <v>709.40000000000009</v>
      </c>
      <c r="U16" s="10">
        <v>38</v>
      </c>
      <c r="V16" s="68">
        <f t="shared" si="1"/>
        <v>671.40000000000009</v>
      </c>
      <c r="W16" s="6"/>
    </row>
    <row r="17" spans="1:26" ht="18.95" customHeight="1">
      <c r="A17" s="8">
        <v>9</v>
      </c>
      <c r="B17" s="1" t="s">
        <v>13</v>
      </c>
      <c r="C17" s="1" t="s">
        <v>14</v>
      </c>
      <c r="D17" s="1" t="s">
        <v>49</v>
      </c>
      <c r="E17" s="1" t="s">
        <v>15</v>
      </c>
      <c r="F17" s="2">
        <v>70</v>
      </c>
      <c r="G17" s="9">
        <v>70</v>
      </c>
      <c r="H17" s="51">
        <v>68</v>
      </c>
      <c r="I17" s="52">
        <v>96</v>
      </c>
      <c r="J17" s="53">
        <v>75</v>
      </c>
      <c r="K17" s="44">
        <v>34</v>
      </c>
      <c r="L17" s="44">
        <v>34</v>
      </c>
      <c r="M17" s="44">
        <v>34</v>
      </c>
      <c r="N17" s="44">
        <v>34</v>
      </c>
      <c r="O17" s="59">
        <f>34*1.2</f>
        <v>40.799999999999997</v>
      </c>
      <c r="P17" s="49">
        <f>34*1.2</f>
        <v>40.799999999999997</v>
      </c>
      <c r="Q17" s="44">
        <v>26</v>
      </c>
      <c r="R17" s="44">
        <v>26</v>
      </c>
      <c r="S17" s="44">
        <v>26</v>
      </c>
      <c r="T17" s="83">
        <f t="shared" si="0"/>
        <v>674.59999999999991</v>
      </c>
      <c r="U17" s="10">
        <v>26</v>
      </c>
      <c r="V17" s="68">
        <f t="shared" si="1"/>
        <v>648.59999999999991</v>
      </c>
      <c r="W17" s="6"/>
    </row>
    <row r="18" spans="1:26">
      <c r="A18" s="8">
        <v>10</v>
      </c>
      <c r="B18" s="1" t="s">
        <v>119</v>
      </c>
      <c r="C18" s="1" t="s">
        <v>120</v>
      </c>
      <c r="D18" s="1" t="s">
        <v>50</v>
      </c>
      <c r="E18" s="1" t="s">
        <v>5</v>
      </c>
      <c r="F18" s="14">
        <v>54</v>
      </c>
      <c r="G18" s="14">
        <v>54</v>
      </c>
      <c r="H18" s="55">
        <v>54</v>
      </c>
      <c r="I18" s="55">
        <f>54*1.5</f>
        <v>81</v>
      </c>
      <c r="J18" s="55">
        <v>55</v>
      </c>
      <c r="K18" s="43">
        <v>43</v>
      </c>
      <c r="L18" s="43">
        <v>43</v>
      </c>
      <c r="M18" s="43">
        <v>43</v>
      </c>
      <c r="N18" s="43">
        <v>43</v>
      </c>
      <c r="O18" s="59">
        <f>43*1.2</f>
        <v>51.6</v>
      </c>
      <c r="P18" s="59">
        <f>43*1.2</f>
        <v>51.6</v>
      </c>
      <c r="Q18" s="6">
        <v>35</v>
      </c>
      <c r="R18" s="6">
        <v>35</v>
      </c>
      <c r="S18" s="6">
        <v>35</v>
      </c>
      <c r="T18" s="83">
        <f t="shared" si="0"/>
        <v>678.2</v>
      </c>
      <c r="U18" s="10">
        <v>35</v>
      </c>
      <c r="V18" s="68">
        <f t="shared" si="1"/>
        <v>643.20000000000005</v>
      </c>
    </row>
    <row r="19" spans="1:26">
      <c r="A19" s="8">
        <v>11</v>
      </c>
      <c r="B19" s="1" t="s">
        <v>31</v>
      </c>
      <c r="C19" s="1" t="s">
        <v>32</v>
      </c>
      <c r="D19" s="1" t="s">
        <v>49</v>
      </c>
      <c r="E19" s="1" t="s">
        <v>33</v>
      </c>
      <c r="F19" s="15">
        <v>56</v>
      </c>
      <c r="G19" s="9">
        <v>75</v>
      </c>
      <c r="H19" s="51">
        <v>70</v>
      </c>
      <c r="I19" s="52">
        <v>102</v>
      </c>
      <c r="J19" s="53">
        <v>68</v>
      </c>
      <c r="K19" s="44">
        <v>34</v>
      </c>
      <c r="L19" s="44">
        <v>34</v>
      </c>
      <c r="M19" s="44">
        <v>34</v>
      </c>
      <c r="N19" s="44">
        <v>34</v>
      </c>
      <c r="O19" s="59">
        <f t="shared" ref="O19:P21" si="3">34*1.2</f>
        <v>40.799999999999997</v>
      </c>
      <c r="P19" s="49">
        <f t="shared" si="3"/>
        <v>40.799999999999997</v>
      </c>
      <c r="Q19" s="44">
        <v>26</v>
      </c>
      <c r="R19" s="44">
        <v>26</v>
      </c>
      <c r="S19" s="44">
        <v>26</v>
      </c>
      <c r="T19" s="83">
        <f t="shared" si="0"/>
        <v>666.59999999999991</v>
      </c>
      <c r="U19" s="10">
        <v>26</v>
      </c>
      <c r="V19" s="68">
        <f t="shared" si="1"/>
        <v>640.59999999999991</v>
      </c>
    </row>
    <row r="20" spans="1:26">
      <c r="A20" s="8">
        <v>12</v>
      </c>
      <c r="B20" s="1" t="s">
        <v>34</v>
      </c>
      <c r="C20" s="1" t="s">
        <v>35</v>
      </c>
      <c r="D20" s="1" t="s">
        <v>49</v>
      </c>
      <c r="E20" s="1" t="s">
        <v>36</v>
      </c>
      <c r="F20" s="2">
        <v>60</v>
      </c>
      <c r="G20" s="9">
        <v>72</v>
      </c>
      <c r="H20" s="51">
        <v>62</v>
      </c>
      <c r="I20" s="52">
        <v>99</v>
      </c>
      <c r="J20" s="53">
        <v>56</v>
      </c>
      <c r="K20" s="44">
        <v>34</v>
      </c>
      <c r="L20" s="44">
        <v>34</v>
      </c>
      <c r="M20" s="44">
        <v>34</v>
      </c>
      <c r="N20" s="44">
        <v>34</v>
      </c>
      <c r="O20" s="59">
        <f t="shared" si="3"/>
        <v>40.799999999999997</v>
      </c>
      <c r="P20" s="49">
        <f t="shared" si="3"/>
        <v>40.799999999999997</v>
      </c>
      <c r="Q20" s="44">
        <v>26</v>
      </c>
      <c r="R20" s="44">
        <v>26</v>
      </c>
      <c r="S20" s="44">
        <v>26</v>
      </c>
      <c r="T20" s="83">
        <f t="shared" si="0"/>
        <v>644.59999999999991</v>
      </c>
      <c r="U20" s="10">
        <v>26</v>
      </c>
      <c r="V20" s="68">
        <f t="shared" si="1"/>
        <v>618.59999999999991</v>
      </c>
    </row>
    <row r="21" spans="1:26" s="7" customFormat="1">
      <c r="A21" s="8">
        <v>13</v>
      </c>
      <c r="B21" s="1" t="s">
        <v>21</v>
      </c>
      <c r="C21" s="1" t="s">
        <v>37</v>
      </c>
      <c r="D21" s="1" t="s">
        <v>49</v>
      </c>
      <c r="E21" s="1" t="s">
        <v>18</v>
      </c>
      <c r="F21" s="2">
        <v>62</v>
      </c>
      <c r="G21" s="9">
        <v>60</v>
      </c>
      <c r="H21" s="51">
        <v>66</v>
      </c>
      <c r="I21" s="52">
        <v>90</v>
      </c>
      <c r="J21" s="53">
        <v>66</v>
      </c>
      <c r="K21" s="44">
        <v>34</v>
      </c>
      <c r="L21" s="44">
        <v>34</v>
      </c>
      <c r="M21" s="44">
        <v>34</v>
      </c>
      <c r="N21" s="44">
        <v>34</v>
      </c>
      <c r="O21" s="59">
        <f t="shared" si="3"/>
        <v>40.799999999999997</v>
      </c>
      <c r="P21" s="49">
        <f t="shared" si="3"/>
        <v>40.799999999999997</v>
      </c>
      <c r="Q21" s="44">
        <v>26</v>
      </c>
      <c r="R21" s="44">
        <v>26</v>
      </c>
      <c r="S21" s="44">
        <v>26</v>
      </c>
      <c r="T21" s="83">
        <f t="shared" si="0"/>
        <v>639.59999999999991</v>
      </c>
      <c r="U21" s="10">
        <v>26</v>
      </c>
      <c r="V21" s="68">
        <f t="shared" si="1"/>
        <v>613.59999999999991</v>
      </c>
      <c r="W21" s="4"/>
      <c r="X21" s="4"/>
      <c r="Y21" s="4"/>
      <c r="Z21" s="4"/>
    </row>
    <row r="22" spans="1:26" s="7" customFormat="1">
      <c r="A22" s="8">
        <v>14</v>
      </c>
      <c r="B22" s="1" t="s">
        <v>24</v>
      </c>
      <c r="C22" s="1" t="s">
        <v>25</v>
      </c>
      <c r="D22" s="1" t="s">
        <v>50</v>
      </c>
      <c r="E22" s="1" t="s">
        <v>26</v>
      </c>
      <c r="F22" s="2">
        <v>58</v>
      </c>
      <c r="G22" s="9">
        <v>57</v>
      </c>
      <c r="H22" s="51">
        <v>57</v>
      </c>
      <c r="I22" s="52">
        <v>85.5</v>
      </c>
      <c r="J22" s="54">
        <v>56</v>
      </c>
      <c r="K22" s="43">
        <v>40</v>
      </c>
      <c r="L22" s="45">
        <v>38</v>
      </c>
      <c r="M22" s="45">
        <v>38</v>
      </c>
      <c r="N22" s="45">
        <v>38</v>
      </c>
      <c r="O22" s="84">
        <f>38*1.2</f>
        <v>45.6</v>
      </c>
      <c r="P22" s="59">
        <f>40*1.2</f>
        <v>48</v>
      </c>
      <c r="Q22" s="44">
        <v>26</v>
      </c>
      <c r="R22" s="44">
        <v>26</v>
      </c>
      <c r="S22" s="44">
        <v>26</v>
      </c>
      <c r="T22" s="83">
        <f t="shared" si="0"/>
        <v>639.1</v>
      </c>
      <c r="U22" s="10">
        <v>26</v>
      </c>
      <c r="V22" s="68">
        <f t="shared" si="1"/>
        <v>613.1</v>
      </c>
    </row>
    <row r="23" spans="1:26" s="7" customFormat="1">
      <c r="A23" s="8">
        <v>15</v>
      </c>
      <c r="B23" s="1" t="s">
        <v>38</v>
      </c>
      <c r="C23" s="1" t="s">
        <v>39</v>
      </c>
      <c r="D23" s="1" t="s">
        <v>49</v>
      </c>
      <c r="E23" s="1" t="s">
        <v>5</v>
      </c>
      <c r="F23" s="2">
        <v>64</v>
      </c>
      <c r="G23" s="9">
        <v>58</v>
      </c>
      <c r="H23" s="51">
        <v>64</v>
      </c>
      <c r="I23" s="52">
        <v>93</v>
      </c>
      <c r="J23" s="54">
        <v>56</v>
      </c>
      <c r="K23" s="44">
        <v>34</v>
      </c>
      <c r="L23" s="44">
        <v>34</v>
      </c>
      <c r="M23" s="44">
        <v>34</v>
      </c>
      <c r="N23" s="44">
        <v>34</v>
      </c>
      <c r="O23" s="59">
        <f>34*1.2</f>
        <v>40.799999999999997</v>
      </c>
      <c r="P23" s="49">
        <f>34*1.2</f>
        <v>40.799999999999997</v>
      </c>
      <c r="Q23" s="44">
        <v>26</v>
      </c>
      <c r="R23" s="44">
        <v>26</v>
      </c>
      <c r="S23" s="44">
        <v>26</v>
      </c>
      <c r="T23" s="83">
        <f t="shared" si="0"/>
        <v>630.6</v>
      </c>
      <c r="U23" s="10">
        <v>26</v>
      </c>
      <c r="V23" s="68">
        <f t="shared" si="1"/>
        <v>604.6</v>
      </c>
      <c r="W23" s="6"/>
      <c r="X23" s="1"/>
      <c r="Y23" s="1"/>
      <c r="Z23" s="1"/>
    </row>
    <row r="24" spans="1:26" s="4" customFormat="1">
      <c r="A24" s="8">
        <v>16</v>
      </c>
      <c r="B24" s="1" t="s">
        <v>22</v>
      </c>
      <c r="C24" s="1" t="s">
        <v>23</v>
      </c>
      <c r="D24" s="1" t="s">
        <v>49</v>
      </c>
      <c r="E24" s="1" t="s">
        <v>5</v>
      </c>
      <c r="F24" s="2">
        <v>66</v>
      </c>
      <c r="G24" s="9">
        <v>64</v>
      </c>
      <c r="H24" s="51">
        <v>58</v>
      </c>
      <c r="I24" s="52">
        <v>87</v>
      </c>
      <c r="J24" s="54">
        <v>56</v>
      </c>
      <c r="K24" s="44">
        <v>34</v>
      </c>
      <c r="L24" s="44">
        <v>34</v>
      </c>
      <c r="M24" s="44">
        <v>34</v>
      </c>
      <c r="N24" s="44">
        <v>34</v>
      </c>
      <c r="O24" s="59">
        <f>34*1.2</f>
        <v>40.799999999999997</v>
      </c>
      <c r="P24" s="49">
        <f>34*1.2</f>
        <v>40.799999999999997</v>
      </c>
      <c r="Q24" s="44">
        <v>26</v>
      </c>
      <c r="R24" s="44">
        <v>26</v>
      </c>
      <c r="S24" s="44">
        <v>26</v>
      </c>
      <c r="T24" s="83">
        <f t="shared" si="0"/>
        <v>626.6</v>
      </c>
      <c r="U24" s="10">
        <v>26</v>
      </c>
      <c r="V24" s="68">
        <f t="shared" si="1"/>
        <v>600.6</v>
      </c>
      <c r="W24" s="7"/>
      <c r="X24" s="7"/>
      <c r="Y24" s="7"/>
      <c r="Z24" s="7"/>
    </row>
    <row r="26" spans="1:26">
      <c r="B26" s="19" t="s">
        <v>47</v>
      </c>
      <c r="C26" s="19"/>
      <c r="T26" s="6"/>
      <c r="U26" s="9"/>
      <c r="V26" s="6"/>
      <c r="W26" s="6"/>
    </row>
    <row r="27" spans="1:26">
      <c r="B27" s="17" t="s">
        <v>27</v>
      </c>
    </row>
    <row r="28" spans="1:26">
      <c r="O28" s="1"/>
      <c r="Q28" s="1"/>
      <c r="R28" s="1"/>
      <c r="S28" s="1"/>
      <c r="U28" s="10"/>
      <c r="V28" s="7"/>
      <c r="W28" s="6"/>
    </row>
    <row r="29" spans="1:26">
      <c r="O29" s="1"/>
      <c r="Q29" s="1"/>
      <c r="R29" s="1"/>
      <c r="S29" s="1"/>
      <c r="U29" s="10"/>
      <c r="V29" s="7"/>
      <c r="W29" s="6"/>
    </row>
    <row r="30" spans="1:26" s="6" customFormat="1">
      <c r="A30" s="47"/>
      <c r="U30" s="10"/>
      <c r="V30" s="21"/>
    </row>
    <row r="31" spans="1:26" s="6" customFormat="1">
      <c r="A31" s="47"/>
      <c r="F31" s="9"/>
      <c r="G31" s="9"/>
      <c r="H31" s="51"/>
      <c r="I31" s="51"/>
      <c r="J31" s="66"/>
      <c r="K31" s="57"/>
      <c r="L31" s="57"/>
      <c r="M31" s="57"/>
      <c r="N31" s="57"/>
      <c r="O31" s="65"/>
      <c r="P31" s="57"/>
      <c r="Q31" s="67"/>
      <c r="R31" s="67"/>
      <c r="S31" s="67"/>
      <c r="T31" s="21"/>
      <c r="U31" s="10"/>
      <c r="V31" s="21"/>
    </row>
    <row r="32" spans="1:26">
      <c r="A32" s="5"/>
      <c r="B32" s="5">
        <v>2</v>
      </c>
      <c r="C32" s="5">
        <v>3</v>
      </c>
      <c r="D32" s="5">
        <v>4</v>
      </c>
      <c r="E32" s="5">
        <v>5</v>
      </c>
      <c r="F32" s="5">
        <v>6</v>
      </c>
      <c r="G32" s="5">
        <v>7</v>
      </c>
      <c r="H32" s="5">
        <v>8</v>
      </c>
      <c r="I32" s="5">
        <v>9</v>
      </c>
      <c r="J32" s="5">
        <v>10</v>
      </c>
      <c r="K32" s="5">
        <v>11</v>
      </c>
      <c r="L32" s="5">
        <v>12</v>
      </c>
      <c r="M32" s="5">
        <v>13</v>
      </c>
      <c r="N32" s="5">
        <v>14</v>
      </c>
      <c r="O32" s="63"/>
      <c r="P32" s="5"/>
      <c r="Q32" s="47"/>
      <c r="R32" s="47"/>
      <c r="S32" s="47"/>
      <c r="T32" s="5">
        <v>15</v>
      </c>
      <c r="U32" s="5">
        <v>16</v>
      </c>
      <c r="V32" s="5">
        <v>17</v>
      </c>
      <c r="W32" s="5">
        <v>18</v>
      </c>
      <c r="X32" s="5">
        <v>19</v>
      </c>
      <c r="Y32" s="5" t="s">
        <v>40</v>
      </c>
      <c r="Z32" s="5" t="s">
        <v>41</v>
      </c>
    </row>
    <row r="33" spans="1:26">
      <c r="B33" s="1">
        <v>10</v>
      </c>
      <c r="C33" s="1">
        <v>31</v>
      </c>
      <c r="D33" s="1">
        <v>43</v>
      </c>
      <c r="E33" s="1">
        <v>52</v>
      </c>
      <c r="F33" s="3">
        <v>60</v>
      </c>
      <c r="G33" s="1">
        <v>66</v>
      </c>
      <c r="H33" s="1">
        <v>72</v>
      </c>
      <c r="I33" s="1">
        <v>76</v>
      </c>
      <c r="J33" s="1">
        <v>80</v>
      </c>
      <c r="K33" s="1">
        <v>84</v>
      </c>
      <c r="L33" s="1">
        <v>87</v>
      </c>
      <c r="M33" s="1">
        <v>90</v>
      </c>
      <c r="N33" s="3">
        <v>92</v>
      </c>
      <c r="O33" s="64"/>
      <c r="P33" s="3"/>
      <c r="T33" s="1">
        <v>94</v>
      </c>
      <c r="U33" s="2">
        <v>96</v>
      </c>
      <c r="V33" s="1">
        <v>97</v>
      </c>
      <c r="W33" s="1">
        <v>98</v>
      </c>
      <c r="X33" s="1">
        <v>99</v>
      </c>
      <c r="Y33" s="1">
        <v>100</v>
      </c>
      <c r="Z33" s="1">
        <v>1</v>
      </c>
    </row>
    <row r="34" spans="1:26">
      <c r="B34" s="1">
        <v>4</v>
      </c>
      <c r="C34" s="1">
        <v>25</v>
      </c>
      <c r="D34" s="1">
        <v>37</v>
      </c>
      <c r="E34" s="1">
        <v>46</v>
      </c>
      <c r="F34" s="3">
        <v>54</v>
      </c>
      <c r="G34" s="1">
        <v>60</v>
      </c>
      <c r="H34" s="1">
        <v>66</v>
      </c>
      <c r="I34" s="1">
        <v>70</v>
      </c>
      <c r="J34" s="1">
        <v>74</v>
      </c>
      <c r="K34" s="1">
        <v>78</v>
      </c>
      <c r="L34" s="1">
        <v>81</v>
      </c>
      <c r="M34" s="1">
        <v>84</v>
      </c>
      <c r="N34" s="3">
        <v>86</v>
      </c>
      <c r="O34" s="64"/>
      <c r="P34" s="3"/>
      <c r="T34" s="1">
        <v>88</v>
      </c>
      <c r="U34" s="2">
        <v>90</v>
      </c>
      <c r="V34" s="1">
        <v>91</v>
      </c>
      <c r="W34" s="1">
        <v>92</v>
      </c>
      <c r="X34" s="1">
        <v>93</v>
      </c>
      <c r="Y34" s="1">
        <v>94</v>
      </c>
      <c r="Z34" s="1">
        <v>2</v>
      </c>
    </row>
    <row r="35" spans="1:26">
      <c r="B35" s="1">
        <v>0</v>
      </c>
      <c r="C35" s="1">
        <v>21</v>
      </c>
      <c r="D35" s="1">
        <v>33</v>
      </c>
      <c r="E35" s="1">
        <v>42</v>
      </c>
      <c r="F35" s="3">
        <v>50</v>
      </c>
      <c r="G35" s="1">
        <v>56</v>
      </c>
      <c r="H35" s="1">
        <v>62</v>
      </c>
      <c r="I35" s="1">
        <v>66</v>
      </c>
      <c r="J35" s="1">
        <v>70</v>
      </c>
      <c r="K35" s="1">
        <v>74</v>
      </c>
      <c r="L35" s="1">
        <v>77</v>
      </c>
      <c r="M35" s="1">
        <v>80</v>
      </c>
      <c r="N35" s="3">
        <v>82</v>
      </c>
      <c r="O35" s="64"/>
      <c r="P35" s="3"/>
      <c r="T35" s="1">
        <v>84</v>
      </c>
      <c r="U35" s="2">
        <v>86</v>
      </c>
      <c r="V35" s="1">
        <v>87</v>
      </c>
      <c r="W35" s="1">
        <v>88</v>
      </c>
      <c r="X35" s="1">
        <v>89</v>
      </c>
      <c r="Y35" s="1">
        <v>90</v>
      </c>
      <c r="Z35" s="1">
        <v>3</v>
      </c>
    </row>
    <row r="36" spans="1:26">
      <c r="C36" s="1">
        <v>-17</v>
      </c>
      <c r="D36" s="1">
        <v>29</v>
      </c>
      <c r="E36" s="1">
        <v>38</v>
      </c>
      <c r="F36" s="3">
        <v>46</v>
      </c>
      <c r="G36" s="1">
        <v>52</v>
      </c>
      <c r="H36" s="1">
        <v>58</v>
      </c>
      <c r="I36" s="1">
        <v>62</v>
      </c>
      <c r="J36" s="1">
        <v>66</v>
      </c>
      <c r="K36" s="1">
        <v>70</v>
      </c>
      <c r="L36" s="1">
        <v>73</v>
      </c>
      <c r="M36" s="1">
        <v>76</v>
      </c>
      <c r="N36" s="3">
        <v>78</v>
      </c>
      <c r="O36" s="64"/>
      <c r="P36" s="3"/>
      <c r="T36" s="1">
        <v>80</v>
      </c>
      <c r="U36" s="2">
        <v>82</v>
      </c>
      <c r="V36" s="1">
        <v>83</v>
      </c>
      <c r="W36" s="1">
        <v>84</v>
      </c>
      <c r="X36" s="1">
        <v>85</v>
      </c>
      <c r="Y36" s="1">
        <v>86</v>
      </c>
      <c r="Z36" s="1">
        <v>4</v>
      </c>
    </row>
    <row r="37" spans="1:26">
      <c r="D37" s="1">
        <v>-26</v>
      </c>
      <c r="E37" s="1">
        <v>35</v>
      </c>
      <c r="F37" s="3">
        <v>43</v>
      </c>
      <c r="G37" s="1">
        <v>49</v>
      </c>
      <c r="H37" s="1">
        <v>55</v>
      </c>
      <c r="I37" s="1">
        <v>59</v>
      </c>
      <c r="J37" s="1">
        <v>63</v>
      </c>
      <c r="K37" s="1">
        <v>67</v>
      </c>
      <c r="L37" s="1">
        <v>70</v>
      </c>
      <c r="M37" s="1">
        <v>73</v>
      </c>
      <c r="N37" s="3">
        <v>75</v>
      </c>
      <c r="O37" s="64"/>
      <c r="P37" s="3"/>
      <c r="T37" s="1">
        <v>77</v>
      </c>
      <c r="U37" s="2">
        <v>79</v>
      </c>
      <c r="V37" s="1">
        <v>80</v>
      </c>
      <c r="W37" s="1">
        <v>81</v>
      </c>
      <c r="X37" s="1">
        <v>82</v>
      </c>
      <c r="Y37" s="1">
        <v>83</v>
      </c>
      <c r="Z37" s="1">
        <v>5</v>
      </c>
    </row>
    <row r="38" spans="1:26">
      <c r="E38" s="1">
        <v>-32</v>
      </c>
      <c r="F38" s="3">
        <v>40</v>
      </c>
      <c r="G38" s="1">
        <v>46</v>
      </c>
      <c r="H38" s="1">
        <v>52</v>
      </c>
      <c r="I38" s="1">
        <v>56</v>
      </c>
      <c r="J38" s="1">
        <v>60</v>
      </c>
      <c r="K38" s="1">
        <v>64</v>
      </c>
      <c r="L38" s="1">
        <v>67</v>
      </c>
      <c r="M38" s="1">
        <v>70</v>
      </c>
      <c r="N38" s="3">
        <v>72</v>
      </c>
      <c r="O38" s="64"/>
      <c r="P38" s="3"/>
      <c r="T38" s="1">
        <v>74</v>
      </c>
      <c r="U38" s="2">
        <v>76</v>
      </c>
      <c r="V38" s="1">
        <v>77</v>
      </c>
      <c r="W38" s="1">
        <v>78</v>
      </c>
      <c r="X38" s="1">
        <v>79</v>
      </c>
      <c r="Y38" s="1">
        <v>80</v>
      </c>
      <c r="Z38" s="1">
        <v>6</v>
      </c>
    </row>
    <row r="39" spans="1:26">
      <c r="F39" s="3">
        <v>-38</v>
      </c>
      <c r="G39" s="1">
        <v>44</v>
      </c>
      <c r="H39" s="1">
        <v>50</v>
      </c>
      <c r="I39" s="1">
        <v>54</v>
      </c>
      <c r="J39" s="1">
        <v>58</v>
      </c>
      <c r="K39" s="1">
        <v>62</v>
      </c>
      <c r="L39" s="1">
        <v>65</v>
      </c>
      <c r="M39" s="1">
        <v>68</v>
      </c>
      <c r="N39" s="3">
        <v>70</v>
      </c>
      <c r="O39" s="64"/>
      <c r="P39" s="3"/>
      <c r="T39" s="1">
        <v>72</v>
      </c>
      <c r="U39" s="2">
        <v>74</v>
      </c>
      <c r="V39" s="1">
        <v>75</v>
      </c>
      <c r="W39" s="1">
        <v>76</v>
      </c>
      <c r="X39" s="1">
        <v>77</v>
      </c>
      <c r="Y39" s="1">
        <v>78</v>
      </c>
      <c r="Z39" s="1">
        <v>7</v>
      </c>
    </row>
    <row r="40" spans="1:26" s="5" customFormat="1">
      <c r="A40" s="8"/>
      <c r="B40" s="1"/>
      <c r="C40" s="1"/>
      <c r="D40" s="1"/>
      <c r="E40" s="1"/>
      <c r="F40" s="1"/>
      <c r="G40" s="1">
        <v>-42</v>
      </c>
      <c r="H40" s="1">
        <v>48</v>
      </c>
      <c r="I40" s="1">
        <v>52</v>
      </c>
      <c r="J40" s="1">
        <v>56</v>
      </c>
      <c r="K40" s="1">
        <v>60</v>
      </c>
      <c r="L40" s="1">
        <v>63</v>
      </c>
      <c r="M40" s="1">
        <v>66</v>
      </c>
      <c r="N40" s="3">
        <v>68</v>
      </c>
      <c r="O40" s="64"/>
      <c r="P40" s="3"/>
      <c r="Q40" s="6"/>
      <c r="R40" s="6"/>
      <c r="S40" s="6"/>
      <c r="T40" s="1">
        <v>70</v>
      </c>
      <c r="U40" s="2">
        <v>72</v>
      </c>
      <c r="V40" s="1">
        <v>73</v>
      </c>
      <c r="W40" s="1">
        <v>74</v>
      </c>
      <c r="X40" s="1">
        <v>75</v>
      </c>
      <c r="Y40" s="1">
        <v>76</v>
      </c>
      <c r="Z40" s="1">
        <v>8</v>
      </c>
    </row>
    <row r="41" spans="1:26">
      <c r="H41" s="1">
        <v>-46</v>
      </c>
      <c r="I41" s="1">
        <v>50</v>
      </c>
      <c r="J41" s="1">
        <v>54</v>
      </c>
      <c r="K41" s="1">
        <v>58</v>
      </c>
      <c r="L41" s="1">
        <v>61</v>
      </c>
      <c r="M41" s="1">
        <v>64</v>
      </c>
      <c r="N41" s="3">
        <v>66</v>
      </c>
      <c r="O41" s="64"/>
      <c r="P41" s="3"/>
      <c r="T41" s="1">
        <v>68</v>
      </c>
      <c r="U41" s="2">
        <v>70</v>
      </c>
      <c r="V41" s="1">
        <v>71</v>
      </c>
      <c r="W41" s="1">
        <v>72</v>
      </c>
      <c r="X41" s="1">
        <v>73</v>
      </c>
      <c r="Y41" s="1">
        <v>74</v>
      </c>
      <c r="Z41" s="1">
        <v>9</v>
      </c>
    </row>
    <row r="42" spans="1:26">
      <c r="I42" s="1">
        <v>-48</v>
      </c>
      <c r="J42" s="1">
        <v>52</v>
      </c>
      <c r="K42" s="1">
        <v>56</v>
      </c>
      <c r="L42" s="1">
        <v>59</v>
      </c>
      <c r="M42" s="1">
        <v>62</v>
      </c>
      <c r="N42" s="3">
        <v>64</v>
      </c>
      <c r="O42" s="64"/>
      <c r="P42" s="3"/>
      <c r="T42" s="1">
        <v>66</v>
      </c>
      <c r="U42" s="2">
        <v>68</v>
      </c>
      <c r="V42" s="1">
        <v>69</v>
      </c>
      <c r="W42" s="1">
        <v>70</v>
      </c>
      <c r="X42" s="1">
        <v>71</v>
      </c>
      <c r="Y42" s="1">
        <v>72</v>
      </c>
      <c r="Z42" s="1">
        <v>10</v>
      </c>
    </row>
    <row r="43" spans="1:26">
      <c r="J43" s="1">
        <v>-50</v>
      </c>
      <c r="K43" s="1">
        <v>54</v>
      </c>
      <c r="L43" s="1">
        <v>57</v>
      </c>
      <c r="M43" s="1">
        <v>60</v>
      </c>
      <c r="N43" s="3">
        <v>62</v>
      </c>
      <c r="O43" s="64"/>
      <c r="P43" s="3"/>
      <c r="T43" s="1">
        <v>64</v>
      </c>
      <c r="U43" s="2">
        <v>66</v>
      </c>
      <c r="V43" s="1">
        <v>67</v>
      </c>
      <c r="W43" s="1">
        <v>68</v>
      </c>
      <c r="X43" s="1">
        <v>69</v>
      </c>
      <c r="Y43" s="1">
        <v>70</v>
      </c>
      <c r="Z43" s="1">
        <v>11</v>
      </c>
    </row>
    <row r="44" spans="1:26">
      <c r="K44" s="1">
        <v>-52</v>
      </c>
      <c r="L44" s="1">
        <v>55</v>
      </c>
      <c r="M44" s="1">
        <v>58</v>
      </c>
      <c r="N44" s="3">
        <v>60</v>
      </c>
      <c r="O44" s="64"/>
      <c r="P44" s="3"/>
      <c r="T44" s="1">
        <v>62</v>
      </c>
      <c r="U44" s="2">
        <v>64</v>
      </c>
      <c r="V44" s="1">
        <v>65</v>
      </c>
      <c r="W44" s="1">
        <v>66</v>
      </c>
      <c r="X44" s="1">
        <v>67</v>
      </c>
      <c r="Y44" s="1">
        <v>68</v>
      </c>
      <c r="Z44" s="1">
        <v>12</v>
      </c>
    </row>
    <row r="45" spans="1:26">
      <c r="L45" s="1">
        <v>-53</v>
      </c>
      <c r="M45" s="1">
        <v>56</v>
      </c>
      <c r="N45" s="3">
        <v>58</v>
      </c>
      <c r="O45" s="64"/>
      <c r="P45" s="3"/>
      <c r="T45" s="1">
        <v>60</v>
      </c>
      <c r="U45" s="2">
        <v>62</v>
      </c>
      <c r="V45" s="1">
        <v>63</v>
      </c>
      <c r="W45" s="1">
        <v>64</v>
      </c>
      <c r="X45" s="1">
        <v>65</v>
      </c>
      <c r="Y45" s="1">
        <v>66</v>
      </c>
      <c r="Z45" s="1">
        <v>13</v>
      </c>
    </row>
    <row r="46" spans="1:26">
      <c r="M46" s="1">
        <v>-55</v>
      </c>
      <c r="N46" s="3">
        <v>57</v>
      </c>
      <c r="O46" s="64"/>
      <c r="P46" s="3"/>
      <c r="T46" s="1">
        <v>59</v>
      </c>
      <c r="U46" s="2">
        <v>61</v>
      </c>
      <c r="V46" s="1">
        <v>62</v>
      </c>
      <c r="W46" s="1">
        <v>63</v>
      </c>
      <c r="X46" s="1">
        <v>64</v>
      </c>
      <c r="Y46" s="1">
        <v>65</v>
      </c>
      <c r="Z46" s="1">
        <v>14</v>
      </c>
    </row>
    <row r="47" spans="1:26">
      <c r="N47" s="3">
        <v>-56</v>
      </c>
      <c r="O47" s="64"/>
      <c r="P47" s="3"/>
      <c r="T47" s="1">
        <v>58</v>
      </c>
      <c r="U47" s="2">
        <v>60</v>
      </c>
      <c r="V47" s="1">
        <v>61</v>
      </c>
      <c r="W47" s="1">
        <v>62</v>
      </c>
      <c r="X47" s="1">
        <v>63</v>
      </c>
      <c r="Y47" s="1">
        <v>64</v>
      </c>
      <c r="Z47" s="1">
        <v>15</v>
      </c>
    </row>
    <row r="48" spans="1:26">
      <c r="T48" s="1">
        <v>-57</v>
      </c>
      <c r="U48" s="2">
        <v>59</v>
      </c>
      <c r="V48" s="1">
        <v>60</v>
      </c>
      <c r="W48" s="1">
        <v>61</v>
      </c>
      <c r="X48" s="1">
        <v>62</v>
      </c>
      <c r="Y48" s="1">
        <v>63</v>
      </c>
      <c r="Z48" s="1">
        <v>16</v>
      </c>
    </row>
    <row r="49" spans="2:26">
      <c r="B49" s="8"/>
      <c r="C49" s="8"/>
      <c r="D49" s="8"/>
      <c r="E49" s="8"/>
      <c r="F49" s="8"/>
      <c r="G49" s="8"/>
      <c r="H49" s="8"/>
      <c r="I49" s="8"/>
      <c r="U49" s="2">
        <v>-58</v>
      </c>
      <c r="V49" s="1">
        <v>59</v>
      </c>
      <c r="W49" s="1">
        <v>60</v>
      </c>
      <c r="X49" s="1">
        <v>61</v>
      </c>
      <c r="Y49" s="1">
        <v>62</v>
      </c>
      <c r="Z49" s="1">
        <v>17</v>
      </c>
    </row>
    <row r="50" spans="2:26">
      <c r="B50" s="8"/>
      <c r="C50" s="8"/>
      <c r="D50" s="8"/>
      <c r="E50" s="8"/>
      <c r="F50" s="8"/>
      <c r="G50" s="8"/>
      <c r="H50" s="8"/>
      <c r="I50" s="8"/>
    </row>
    <row r="51" spans="2:26">
      <c r="B51" s="8"/>
      <c r="C51" s="8"/>
      <c r="D51" s="8"/>
      <c r="E51" s="8"/>
      <c r="F51" s="8"/>
      <c r="G51" s="8"/>
      <c r="H51" s="8"/>
      <c r="I51" s="8"/>
      <c r="V51" s="1">
        <v>-58</v>
      </c>
      <c r="W51" s="1">
        <v>59</v>
      </c>
      <c r="X51" s="1">
        <v>60</v>
      </c>
      <c r="Y51" s="1">
        <v>61</v>
      </c>
      <c r="Z51" s="1">
        <v>18</v>
      </c>
    </row>
  </sheetData>
  <sortState ref="A1:V22">
    <sortCondition descending="1" ref="V8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G23"/>
  <sheetViews>
    <sheetView zoomScale="75" zoomScaleNormal="75" workbookViewId="0">
      <selection activeCell="M18" sqref="M18"/>
    </sheetView>
  </sheetViews>
  <sheetFormatPr defaultColWidth="10.875" defaultRowHeight="18.75"/>
  <cols>
    <col min="1" max="1" width="10.875" style="2"/>
    <col min="2" max="2" width="15" style="27" customWidth="1"/>
    <col min="3" max="3" width="17.625" style="27" customWidth="1"/>
    <col min="4" max="4" width="5" style="27" customWidth="1"/>
    <col min="5" max="5" width="17.625" style="40" customWidth="1"/>
    <col min="6" max="16384" width="10.875" style="27"/>
  </cols>
  <sheetData>
    <row r="1" spans="1:7">
      <c r="C1" s="7" t="s">
        <v>48</v>
      </c>
    </row>
    <row r="2" spans="1:7">
      <c r="D2" s="28" t="s">
        <v>0</v>
      </c>
    </row>
    <row r="3" spans="1:7" s="32" customFormat="1">
      <c r="A3" s="36"/>
      <c r="E3" s="41"/>
      <c r="F3" s="32" t="s">
        <v>110</v>
      </c>
      <c r="G3" s="37"/>
    </row>
    <row r="4" spans="1:7" s="32" customFormat="1">
      <c r="A4" s="36"/>
      <c r="E4" s="41"/>
      <c r="F4" s="32" t="s">
        <v>109</v>
      </c>
      <c r="G4" s="32" t="s">
        <v>46</v>
      </c>
    </row>
    <row r="5" spans="1:7">
      <c r="A5" s="30">
        <v>1</v>
      </c>
      <c r="B5" s="29" t="s">
        <v>52</v>
      </c>
      <c r="C5" s="29" t="s">
        <v>53</v>
      </c>
      <c r="D5" t="s">
        <v>50</v>
      </c>
      <c r="E5" s="40" t="s">
        <v>54</v>
      </c>
      <c r="F5" s="39">
        <v>141</v>
      </c>
      <c r="G5" s="38">
        <f>F5</f>
        <v>141</v>
      </c>
    </row>
    <row r="6" spans="1:7">
      <c r="A6" s="30">
        <v>2</v>
      </c>
      <c r="B6" s="29" t="s">
        <v>55</v>
      </c>
      <c r="C6" t="s">
        <v>56</v>
      </c>
      <c r="D6" t="s">
        <v>49</v>
      </c>
      <c r="E6" s="40" t="s">
        <v>57</v>
      </c>
      <c r="F6" s="39">
        <v>132</v>
      </c>
      <c r="G6" s="38">
        <f t="shared" ref="G6:G20" si="0">F6</f>
        <v>132</v>
      </c>
    </row>
    <row r="7" spans="1:7">
      <c r="A7" s="30">
        <v>3</v>
      </c>
      <c r="B7" s="29" t="s">
        <v>106</v>
      </c>
      <c r="C7" s="27" t="s">
        <v>114</v>
      </c>
      <c r="D7" s="27" t="s">
        <v>50</v>
      </c>
      <c r="E7" s="40" t="s">
        <v>118</v>
      </c>
      <c r="F7" s="39">
        <v>126</v>
      </c>
      <c r="G7" s="38">
        <f t="shared" si="0"/>
        <v>126</v>
      </c>
    </row>
    <row r="8" spans="1:7">
      <c r="A8" s="30">
        <v>4</v>
      </c>
      <c r="B8" s="29" t="s">
        <v>107</v>
      </c>
      <c r="C8" s="29" t="s">
        <v>115</v>
      </c>
      <c r="D8" s="27" t="s">
        <v>50</v>
      </c>
      <c r="E8" s="42" t="s">
        <v>116</v>
      </c>
      <c r="F8" s="39">
        <v>120</v>
      </c>
      <c r="G8" s="38">
        <f t="shared" si="0"/>
        <v>120</v>
      </c>
    </row>
    <row r="9" spans="1:7">
      <c r="A9" s="30">
        <v>5</v>
      </c>
      <c r="B9" s="29" t="s">
        <v>108</v>
      </c>
      <c r="C9" s="29" t="s">
        <v>113</v>
      </c>
      <c r="D9" s="27" t="s">
        <v>50</v>
      </c>
      <c r="E9" s="42" t="s">
        <v>117</v>
      </c>
      <c r="F9" s="39">
        <v>115.5</v>
      </c>
      <c r="G9" s="38">
        <f t="shared" si="0"/>
        <v>115.5</v>
      </c>
    </row>
    <row r="10" spans="1:7">
      <c r="A10" s="30">
        <v>6</v>
      </c>
      <c r="B10" s="29" t="s">
        <v>78</v>
      </c>
      <c r="C10" t="s">
        <v>79</v>
      </c>
      <c r="D10" t="s">
        <v>49</v>
      </c>
      <c r="E10" s="40" t="s">
        <v>57</v>
      </c>
      <c r="F10" s="39">
        <v>111</v>
      </c>
      <c r="G10" s="38">
        <f t="shared" si="0"/>
        <v>111</v>
      </c>
    </row>
    <row r="11" spans="1:7">
      <c r="A11" s="30">
        <v>7</v>
      </c>
      <c r="B11" s="29" t="s">
        <v>58</v>
      </c>
      <c r="C11" t="s">
        <v>59</v>
      </c>
      <c r="D11" t="s">
        <v>49</v>
      </c>
      <c r="E11" s="40" t="s">
        <v>60</v>
      </c>
      <c r="F11" s="39">
        <v>108</v>
      </c>
      <c r="G11" s="38">
        <f t="shared" si="0"/>
        <v>108</v>
      </c>
    </row>
    <row r="12" spans="1:7">
      <c r="A12" s="30">
        <v>8</v>
      </c>
      <c r="B12" s="29" t="s">
        <v>73</v>
      </c>
      <c r="C12" t="s">
        <v>74</v>
      </c>
      <c r="D12" t="s">
        <v>49</v>
      </c>
      <c r="E12" s="40" t="s">
        <v>75</v>
      </c>
      <c r="F12" s="39">
        <v>105</v>
      </c>
      <c r="G12" s="38">
        <f t="shared" si="0"/>
        <v>105</v>
      </c>
    </row>
    <row r="13" spans="1:7">
      <c r="A13" s="30">
        <v>9</v>
      </c>
      <c r="B13" s="29" t="s">
        <v>80</v>
      </c>
      <c r="C13" t="s">
        <v>81</v>
      </c>
      <c r="D13" t="s">
        <v>50</v>
      </c>
      <c r="E13" s="40" t="s">
        <v>82</v>
      </c>
      <c r="F13" s="39">
        <v>102</v>
      </c>
      <c r="G13" s="38">
        <f t="shared" si="0"/>
        <v>102</v>
      </c>
    </row>
    <row r="14" spans="1:7">
      <c r="A14" s="30">
        <v>10</v>
      </c>
      <c r="B14" s="29" t="s">
        <v>64</v>
      </c>
      <c r="C14" t="s">
        <v>65</v>
      </c>
      <c r="D14" t="s">
        <v>49</v>
      </c>
      <c r="E14" s="40" t="s">
        <v>66</v>
      </c>
      <c r="F14" s="39">
        <v>99</v>
      </c>
      <c r="G14" s="38">
        <f t="shared" si="0"/>
        <v>99</v>
      </c>
    </row>
    <row r="15" spans="1:7">
      <c r="A15" s="30">
        <v>11</v>
      </c>
      <c r="B15" s="29" t="s">
        <v>61</v>
      </c>
      <c r="C15" t="s">
        <v>62</v>
      </c>
      <c r="D15" t="s">
        <v>49</v>
      </c>
      <c r="E15" s="40" t="s">
        <v>63</v>
      </c>
      <c r="F15" s="39">
        <v>96</v>
      </c>
      <c r="G15" s="38">
        <f t="shared" si="0"/>
        <v>96</v>
      </c>
    </row>
    <row r="16" spans="1:7">
      <c r="A16" s="30">
        <v>12</v>
      </c>
      <c r="B16" s="29" t="s">
        <v>70</v>
      </c>
      <c r="C16" t="s">
        <v>71</v>
      </c>
      <c r="D16" t="s">
        <v>50</v>
      </c>
      <c r="E16" s="40" t="s">
        <v>72</v>
      </c>
      <c r="F16" s="39">
        <v>93</v>
      </c>
      <c r="G16" s="38">
        <f t="shared" si="0"/>
        <v>93</v>
      </c>
    </row>
    <row r="17" spans="1:7">
      <c r="A17" s="30">
        <v>13</v>
      </c>
      <c r="B17" s="29" t="s">
        <v>67</v>
      </c>
      <c r="C17" t="s">
        <v>68</v>
      </c>
      <c r="D17" t="s">
        <v>49</v>
      </c>
      <c r="E17" s="40" t="s">
        <v>69</v>
      </c>
      <c r="F17" s="39">
        <v>90</v>
      </c>
      <c r="G17" s="38">
        <f t="shared" si="0"/>
        <v>90</v>
      </c>
    </row>
    <row r="18" spans="1:7">
      <c r="A18" s="30">
        <v>14</v>
      </c>
      <c r="B18" s="29" t="s">
        <v>76</v>
      </c>
      <c r="C18" t="s">
        <v>77</v>
      </c>
      <c r="D18" t="s">
        <v>49</v>
      </c>
      <c r="E18" s="40" t="s">
        <v>63</v>
      </c>
      <c r="F18" s="39">
        <v>88.5</v>
      </c>
      <c r="G18" s="38">
        <f t="shared" si="0"/>
        <v>88.5</v>
      </c>
    </row>
    <row r="19" spans="1:7">
      <c r="A19" s="30">
        <v>15</v>
      </c>
      <c r="B19" s="29" t="s">
        <v>83</v>
      </c>
      <c r="C19" t="s">
        <v>84</v>
      </c>
      <c r="D19" t="s">
        <v>49</v>
      </c>
      <c r="E19" s="40" t="s">
        <v>63</v>
      </c>
      <c r="F19" s="39">
        <v>87</v>
      </c>
      <c r="G19" s="38">
        <f t="shared" si="0"/>
        <v>87</v>
      </c>
    </row>
    <row r="20" spans="1:7">
      <c r="A20" s="30">
        <v>16</v>
      </c>
      <c r="B20" s="27" t="s">
        <v>85</v>
      </c>
      <c r="C20" t="s">
        <v>86</v>
      </c>
      <c r="D20" t="s">
        <v>50</v>
      </c>
      <c r="E20" s="40" t="s">
        <v>87</v>
      </c>
      <c r="F20" s="31">
        <v>82.5</v>
      </c>
      <c r="G20" s="32">
        <f t="shared" si="0"/>
        <v>82.5</v>
      </c>
    </row>
    <row r="22" spans="1:7">
      <c r="A22" s="2" t="s">
        <v>111</v>
      </c>
      <c r="B22" s="34" t="s">
        <v>47</v>
      </c>
      <c r="C22" s="34"/>
    </row>
    <row r="23" spans="1:7">
      <c r="A23" s="2" t="s">
        <v>112</v>
      </c>
      <c r="B23" s="35" t="s">
        <v>27</v>
      </c>
      <c r="C23" s="3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B1:F11"/>
  <sheetViews>
    <sheetView zoomScale="75" zoomScaleNormal="75" workbookViewId="0">
      <selection activeCell="I25" sqref="I25"/>
    </sheetView>
  </sheetViews>
  <sheetFormatPr defaultColWidth="11" defaultRowHeight="15.75"/>
  <cols>
    <col min="2" max="2" width="5" style="24" customWidth="1"/>
    <col min="4" max="4" width="15.375" customWidth="1"/>
    <col min="5" max="5" width="13.375" bestFit="1" customWidth="1"/>
  </cols>
  <sheetData>
    <row r="1" spans="2:6" ht="27.95" customHeight="1">
      <c r="C1" s="7" t="s">
        <v>48</v>
      </c>
    </row>
    <row r="2" spans="2:6" ht="18.95" customHeight="1">
      <c r="C2" s="22" t="s">
        <v>43</v>
      </c>
    </row>
    <row r="3" spans="2:6" ht="23.1" customHeight="1">
      <c r="D3" t="s">
        <v>98</v>
      </c>
    </row>
    <row r="4" spans="2:6" s="25" customFormat="1">
      <c r="B4" s="20"/>
      <c r="E4" s="26" t="s">
        <v>103</v>
      </c>
      <c r="F4" s="20" t="s">
        <v>104</v>
      </c>
    </row>
    <row r="5" spans="2:6">
      <c r="B5" s="24">
        <v>1</v>
      </c>
      <c r="C5" t="s">
        <v>88</v>
      </c>
      <c r="D5" t="s">
        <v>93</v>
      </c>
      <c r="E5" s="26">
        <v>31</v>
      </c>
      <c r="F5" s="20">
        <f>E5</f>
        <v>31</v>
      </c>
    </row>
    <row r="6" spans="2:6">
      <c r="B6" s="24">
        <v>2</v>
      </c>
      <c r="C6" t="s">
        <v>89</v>
      </c>
      <c r="D6" t="s">
        <v>92</v>
      </c>
      <c r="E6" s="26">
        <v>25</v>
      </c>
      <c r="F6" s="20">
        <f t="shared" ref="F6:F11" si="0">E6</f>
        <v>25</v>
      </c>
    </row>
    <row r="7" spans="2:6">
      <c r="B7" s="24">
        <v>3</v>
      </c>
      <c r="C7" t="s">
        <v>90</v>
      </c>
      <c r="D7" t="s">
        <v>91</v>
      </c>
      <c r="E7" s="26">
        <v>21</v>
      </c>
      <c r="F7" s="20">
        <f t="shared" si="0"/>
        <v>21</v>
      </c>
    </row>
    <row r="8" spans="2:6">
      <c r="B8" s="24">
        <v>4</v>
      </c>
      <c r="C8" t="s">
        <v>97</v>
      </c>
      <c r="D8" t="s">
        <v>100</v>
      </c>
      <c r="E8" s="17">
        <v>11</v>
      </c>
      <c r="F8" s="20">
        <f t="shared" si="0"/>
        <v>11</v>
      </c>
    </row>
    <row r="9" spans="2:6">
      <c r="B9" s="24">
        <v>4</v>
      </c>
      <c r="C9" t="s">
        <v>94</v>
      </c>
      <c r="D9" t="s">
        <v>99</v>
      </c>
      <c r="E9" s="17">
        <v>11</v>
      </c>
      <c r="F9" s="20">
        <f t="shared" si="0"/>
        <v>11</v>
      </c>
    </row>
    <row r="10" spans="2:6">
      <c r="B10" s="24">
        <v>4</v>
      </c>
      <c r="C10" t="s">
        <v>95</v>
      </c>
      <c r="D10" t="s">
        <v>101</v>
      </c>
      <c r="E10" s="17">
        <v>11</v>
      </c>
      <c r="F10" s="20">
        <f t="shared" si="0"/>
        <v>11</v>
      </c>
    </row>
    <row r="11" spans="2:6">
      <c r="B11" s="24">
        <v>4</v>
      </c>
      <c r="C11" t="s">
        <v>96</v>
      </c>
      <c r="D11" t="s">
        <v>102</v>
      </c>
      <c r="E11" s="17">
        <v>11</v>
      </c>
      <c r="F11" s="20">
        <f t="shared" si="0"/>
        <v>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ORC A</vt:lpstr>
      <vt:lpstr>ORC B</vt:lpstr>
      <vt:lpstr>ORC C</vt:lpstr>
      <vt:lpstr>Conrad 25</vt:lpstr>
      <vt:lpstr>cox sprague</vt:lpstr>
      <vt:lpstr>ORC B-</vt:lpstr>
      <vt:lpstr>C 25</vt:lpstr>
    </vt:vector>
  </TitlesOfParts>
  <Company>LZ yachting 1991 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LZyachting 1991 AD</dc:creator>
  <cp:lastModifiedBy>Dobcho</cp:lastModifiedBy>
  <cp:lastPrinted>2017-07-25T09:29:00Z</cp:lastPrinted>
  <dcterms:created xsi:type="dcterms:W3CDTF">2017-05-28T08:50:22Z</dcterms:created>
  <dcterms:modified xsi:type="dcterms:W3CDTF">2017-07-25T09:29:14Z</dcterms:modified>
</cp:coreProperties>
</file>